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E69908A9-E55C-F64B-8CC9-A71499A1E5B6}" xr6:coauthVersionLast="47" xr6:coauthVersionMax="47" xr10:uidLastSave="{00000000-0000-0000-0000-000000000000}"/>
  <bookViews>
    <workbookView xWindow="880" yWindow="500" windowWidth="50320" windowHeight="31500" activeTab="2" xr2:uid="{05853DA2-670C-CC48-A4DD-545CEE8F8BE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3" i="3" l="1"/>
  <c r="H250" i="3"/>
  <c r="H249" i="3"/>
  <c r="H247" i="3"/>
  <c r="H245" i="3"/>
  <c r="G245" i="3"/>
  <c r="G243" i="3"/>
  <c r="G244" i="3"/>
  <c r="G247" i="3"/>
  <c r="F243" i="3"/>
  <c r="F245" i="3"/>
  <c r="F250" i="3"/>
  <c r="F249" i="3"/>
  <c r="F247" i="3"/>
  <c r="E245" i="3"/>
  <c r="E244" i="3"/>
  <c r="E243" i="3"/>
  <c r="E247" i="3"/>
  <c r="D243" i="3"/>
  <c r="D250" i="3"/>
  <c r="D249" i="3"/>
  <c r="D247" i="3"/>
  <c r="D245" i="3"/>
  <c r="C245" i="3"/>
  <c r="C244" i="3"/>
  <c r="C247" i="3"/>
  <c r="F207" i="3"/>
  <c r="E205" i="3"/>
  <c r="F208" i="3" s="1"/>
  <c r="F209" i="3" s="1"/>
  <c r="E203" i="3"/>
  <c r="D187" i="3"/>
  <c r="F142" i="3"/>
  <c r="F140" i="3"/>
  <c r="F137" i="3"/>
  <c r="F141" i="3" s="1"/>
  <c r="F143" i="3" s="1"/>
  <c r="G129" i="3"/>
  <c r="E121" i="3" s="1"/>
  <c r="F121" i="3" s="1"/>
  <c r="D112" i="3"/>
  <c r="E112" i="3" s="1"/>
  <c r="C118" i="3"/>
  <c r="C113" i="3" s="1"/>
  <c r="C114" i="3" s="1"/>
  <c r="E75" i="3"/>
  <c r="F75" i="3" s="1"/>
  <c r="G75" i="3" s="1"/>
  <c r="F95" i="3"/>
  <c r="E81" i="3" s="1"/>
  <c r="G81" i="3" s="1"/>
  <c r="D79" i="3"/>
  <c r="C79" i="3"/>
  <c r="B79" i="3"/>
  <c r="B76" i="3" s="1"/>
  <c r="C43" i="3"/>
  <c r="C40" i="3" s="1"/>
  <c r="D118" i="3" l="1"/>
  <c r="H75" i="3"/>
  <c r="F112" i="3"/>
  <c r="D113" i="3"/>
  <c r="E113" i="3" s="1"/>
  <c r="C41" i="3"/>
  <c r="D43" i="3"/>
  <c r="D40" i="3" s="1"/>
  <c r="D41" i="3" s="1"/>
  <c r="B77" i="3"/>
  <c r="C76" i="3"/>
  <c r="G112" i="3" l="1"/>
  <c r="D114" i="3"/>
  <c r="E114" i="3"/>
  <c r="C77" i="3"/>
  <c r="D76" i="3"/>
  <c r="G118" i="3" l="1"/>
  <c r="F118" i="3"/>
  <c r="F113" i="3"/>
  <c r="D77" i="3"/>
  <c r="E76" i="3"/>
  <c r="E77" i="3" l="1"/>
  <c r="F76" i="3"/>
  <c r="G113" i="3"/>
  <c r="G114" i="3" s="1"/>
  <c r="F114" i="3"/>
  <c r="F77" i="3" l="1"/>
  <c r="G79" i="3" s="1"/>
  <c r="H79" i="3" s="1"/>
  <c r="G76" i="3" l="1"/>
  <c r="H76" i="3" l="1"/>
  <c r="H77" i="3" s="1"/>
  <c r="G77" i="3"/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<sst xmlns="http://schemas.openxmlformats.org/spreadsheetml/2006/main" count="775" uniqueCount="664">
  <si>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</si>
  <si>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</si>
  <si>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</si>
  <si>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</si>
  <si>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</si>
  <si>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</si>
  <si>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</si>
  <si>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</si>
  <si>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</si>
  <si>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</si>
  <si>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</si>
  <si>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</si>
  <si>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</si>
  <si>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</si>
  <si>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</si>
  <si>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</si>
  <si>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</si>
  <si>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</si>
  <si>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</si>
  <si>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</si>
  <si>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</si>
  <si>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</si>
  <si>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</si>
  <si>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</si>
  <si>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</si>
  <si>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</si>
  <si>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</si>
  <si>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</si>
  <si>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</si>
  <si>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</si>
  <si>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</si>
  <si>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</si>
  <si>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</si>
  <si>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</si>
  <si>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</si>
  <si>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</si>
  <si>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</si>
  <si>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</si>
  <si>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</si>
  <si>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</si>
  <si>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</si>
  <si>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</si>
  <si>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</si>
  <si>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</si>
  <si>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</si>
  <si>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</si>
  <si>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</si>
  <si>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</si>
  <si>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</si>
  <si>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</si>
  <si>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</si>
  <si>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</si>
  <si>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</si>
  <si>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</si>
  <si>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</si>
  <si>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</si>
  <si>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</si>
  <si>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</si>
  <si>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</si>
  <si>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</si>
  <si>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</si>
  <si>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</si>
  <si>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</si>
  <si>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</si>
  <si>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</si>
  <si>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</si>
  <si>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</si>
  <si>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</si>
  <si>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</si>
  <si>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</si>
  <si>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</si>
  <si>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</si>
  <si>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</si>
  <si>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</si>
  <si>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</si>
  <si>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</si>
  <si>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</si>
  <si>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</si>
  <si>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</si>
  <si>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</si>
  <si>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</si>
  <si>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</si>
  <si>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</si>
  <si>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</si>
  <si>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</si>
  <si>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</si>
  <si>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</si>
  <si>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</si>
  <si>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</si>
  <si>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</si>
  <si>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</si>
  <si>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</si>
  <si>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</si>
  <si>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</si>
  <si>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</si>
  <si>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</si>
  <si>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</si>
  <si>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</si>
  <si>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</si>
  <si>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</si>
  <si>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</si>
  <si>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</si>
  <si>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</si>
  <si>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</si>
  <si>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</si>
  <si>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</si>
  <si>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</si>
  <si>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</si>
  <si>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</si>
  <si>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</si>
  <si>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</si>
  <si>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</si>
  <si>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</si>
  <si>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</si>
  <si>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</si>
  <si>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</si>
  <si>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</si>
  <si>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</si>
  <si>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</si>
  <si>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</si>
  <si>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</si>
  <si>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</si>
  <si>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</si>
  <si>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</si>
  <si>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</si>
  <si>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</si>
  <si>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</si>
  <si>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</si>
  <si>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</si>
  <si>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</si>
  <si>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</si>
  <si>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</si>
  <si>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</si>
  <si>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</si>
  <si>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</si>
  <si>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</si>
  <si>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</si>
  <si>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</si>
  <si>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</si>
  <si>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</si>
  <si>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</si>
  <si>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</si>
  <si>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</si>
  <si>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</si>
  <si>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</si>
  <si>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</si>
  <si>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</si>
  <si>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</si>
  <si>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</si>
  <si>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</si>
  <si>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</si>
  <si>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</si>
  <si>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</si>
  <si>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</si>
  <si>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</si>
  <si>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</si>
  <si>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</si>
  <si>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</si>
  <si>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</si>
  <si>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</si>
  <si>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</si>
  <si>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</si>
  <si>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</si>
  <si>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</si>
  <si>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</si>
  <si>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</si>
  <si>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</si>
  <si>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</si>
  <si>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</si>
  <si>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</si>
  <si>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</si>
  <si>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</si>
  <si>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</si>
  <si>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</si>
  <si>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</si>
  <si>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</si>
  <si>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</si>
  <si>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</si>
  <si>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</si>
  <si>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</si>
  <si>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</si>
  <si>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</si>
  <si>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</si>
  <si>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</si>
  <si>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</si>
  <si>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</si>
  <si>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</si>
  <si>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</si>
  <si>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</si>
  <si>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</si>
  <si>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</si>
  <si>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</si>
  <si>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</si>
  <si>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</si>
  <si>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</si>
  <si>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</si>
  <si>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</si>
  <si>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</si>
  <si>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</si>
  <si>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</si>
  <si>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</si>
  <si>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</si>
  <si>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</si>
  <si>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</si>
  <si>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</si>
  <si>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</si>
  <si>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</si>
  <si>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</si>
  <si>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</si>
  <si>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</si>
  <si>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</si>
  <si>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</si>
  <si>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</si>
  <si>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</si>
  <si>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</si>
  <si>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</si>
  <si>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</si>
  <si>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</si>
  <si>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</si>
  <si>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</si>
  <si>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</si>
  <si>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</si>
  <si>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</si>
  <si>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</si>
  <si>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</si>
  <si>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</si>
  <si>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</si>
  <si>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</si>
  <si>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</si>
  <si>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</si>
  <si>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</si>
  <si>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</si>
  <si>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</si>
  <si>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</si>
  <si>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</si>
  <si>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</si>
  <si>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</si>
  <si>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</si>
  <si>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</si>
  <si>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</si>
  <si>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</si>
  <si>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</si>
  <si>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</si>
  <si>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</si>
  <si>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</si>
  <si>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</si>
  <si>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</si>
  <si>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</si>
  <si>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</si>
  <si>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</si>
  <si>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</si>
  <si>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</si>
  <si>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</si>
  <si>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</si>
  <si>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</si>
  <si>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</si>
  <si>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</si>
  <si>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</si>
  <si>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</si>
  <si>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</si>
  <si>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</si>
  <si>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</si>
  <si>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</si>
  <si>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</si>
  <si>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</si>
  <si>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</si>
  <si>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</si>
  <si>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</si>
  <si>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</si>
  <si>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</si>
  <si>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</si>
  <si>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</si>
  <si>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</si>
  <si>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</si>
  <si>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</si>
  <si>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</si>
  <si>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</si>
  <si>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</si>
  <si>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</si>
  <si>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</si>
  <si>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</si>
  <si>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</si>
  <si>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</si>
  <si>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</si>
  <si>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</si>
  <si>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</si>
  <si>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</si>
  <si>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</si>
  <si>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</si>
  <si>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</si>
  <si>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</si>
  <si>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</si>
  <si>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</si>
  <si>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</si>
  <si>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</si>
  <si>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</si>
  <si>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</si>
  <si>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</si>
  <si>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</si>
  <si>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</si>
  <si>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</si>
  <si>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</si>
  <si>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</si>
  <si>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</si>
  <si>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</si>
  <si>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</si>
  <si>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</si>
  <si>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</si>
  <si>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</si>
  <si>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</si>
  <si>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</si>
  <si>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</si>
  <si>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</si>
  <si>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</si>
  <si>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</si>
  <si>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</si>
  <si>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</si>
  <si>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</si>
  <si>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</si>
  <si>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</si>
  <si>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</si>
  <si>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</si>
  <si>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</si>
  <si>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</si>
  <si>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</si>
  <si>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</si>
  <si>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</si>
  <si>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</si>
  <si>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</si>
  <si>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</si>
  <si>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</si>
  <si>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</si>
  <si>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</si>
  <si>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</si>
  <si>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</si>
  <si>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</si>
  <si>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</si>
  <si>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</si>
  <si>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</si>
  <si>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</si>
  <si>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</si>
  <si>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</si>
  <si>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</si>
  <si>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</si>
  <si>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</si>
  <si>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</si>
  <si>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</si>
  <si>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</si>
  <si>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</si>
  <si>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</si>
  <si>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</si>
  <si>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</si>
  <si>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</si>
  <si>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</si>
  <si>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</si>
  <si>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</si>
  <si>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</si>
  <si>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</si>
  <si>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</si>
  <si>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</si>
  <si>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</si>
  <si>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</si>
  <si>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</si>
  <si>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</si>
  <si>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</si>
  <si>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</si>
  <si>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</si>
  <si>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</si>
  <si>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</si>
  <si>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</si>
  <si>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</si>
  <si>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</si>
  <si>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</si>
  <si>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</si>
  <si>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</si>
  <si>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</si>
  <si>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</si>
  <si>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</si>
  <si>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</si>
  <si>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</si>
  <si>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</si>
  <si>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</si>
  <si>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</si>
  <si>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</si>
  <si>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</si>
  <si>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</si>
  <si>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</si>
  <si>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</si>
  <si>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</si>
  <si>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</si>
  <si>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</si>
  <si>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</si>
  <si>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</si>
  <si>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</si>
  <si>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</si>
  <si>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</si>
  <si>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</si>
  <si>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</si>
  <si>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</si>
  <si>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</si>
  <si>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</si>
  <si>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</si>
  <si>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</si>
  <si>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</si>
  <si>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</si>
  <si>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</si>
  <si>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</si>
  <si>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</si>
  <si>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</si>
  <si>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</si>
  <si>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</si>
  <si>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</si>
  <si>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</si>
  <si>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</si>
  <si>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</si>
  <si>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</si>
  <si>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</si>
  <si>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</si>
  <si>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</si>
  <si>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</si>
  <si>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</si>
  <si>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</si>
  <si>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</si>
  <si>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</si>
  <si>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</si>
  <si>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</si>
  <si>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</si>
  <si>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</si>
  <si>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</si>
  <si>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</si>
  <si>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</si>
  <si>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</si>
  <si>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</si>
  <si>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</si>
  <si>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</si>
  <si>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</si>
  <si>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</si>
  <si>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</si>
  <si>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</si>
  <si>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</si>
  <si>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</si>
  <si>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</si>
  <si>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</si>
  <si>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</si>
  <si>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</si>
  <si>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</si>
  <si>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</si>
  <si>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</si>
  <si>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</si>
  <si>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</si>
  <si>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</si>
  <si>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</si>
  <si>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</si>
  <si>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</si>
  <si>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</si>
  <si>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</si>
  <si>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</si>
  <si>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</si>
  <si>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</si>
  <si>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</si>
  <si>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</si>
  <si>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</si>
  <si>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</si>
  <si>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</si>
  <si>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</si>
  <si>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</si>
  <si>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</si>
  <si>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</si>
  <si>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</si>
  <si>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</si>
  <si>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</si>
  <si>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</si>
  <si>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</si>
  <si>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</si>
  <si>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</si>
  <si>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</si>
  <si>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</si>
  <si>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</si>
  <si>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</si>
  <si>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</si>
  <si>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</si>
  <si>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</si>
  <si>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</si>
  <si>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</si>
  <si>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</si>
  <si>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</si>
  <si>
    <t>הרצאה מס׳ 3 - המשך רכוש קבוע - מתקרבים להשלמת מודל ה״עלות״ - בהדגש רכיבים, החלפות והשבחות</t>
  </si>
  <si>
    <t>בעברית: במקרים רבים אנו מתייחסים לרכוש קבוע כאל פריט בודד שתכל׳ס - מופחת כולו לפי השיטה המתאימה</t>
  </si>
  <si>
    <t>מספר השנים.</t>
  </si>
  <si>
    <t>אבל לעתים פריט רכוש קבוע מורכב מחלקים / רכיבים שיש להם אורך חיים שימושיים שונה מזה של הפריט כולו.</t>
  </si>
  <si>
    <t>התקן מעניק כדוגמא מטוס שהשלד שלו מחזיק מעמד שנים ארוכות, אבל את החלקים הפנימיים כגון כסאות</t>
  </si>
  <si>
    <t>יש להחליף בתדירות גבוהה יותר.</t>
  </si>
  <si>
    <t>תרגיל מס׳ 1</t>
  </si>
  <si>
    <t>קנלו בע״מ רכשה מכונה ענקית לחימום נקניק לעובדי המשרד.</t>
  </si>
  <si>
    <t>עלות המכונה הכוללת היא 2,000,000 ש״ח.</t>
  </si>
  <si>
    <t xml:space="preserve">החברה ביצעה הערכה לגבי רכיבי המכונה לצורך הפחתתה בגישת הרכיבים על פי הנחיות IAS 16. </t>
  </si>
  <si>
    <t>להלן ממצאי ההערכה:</t>
  </si>
  <si>
    <t>רכיב</t>
  </si>
  <si>
    <t>מנוע</t>
  </si>
  <si>
    <t>תמסורת</t>
  </si>
  <si>
    <t>גלילי חימום נקניק</t>
  </si>
  <si>
    <t xml:space="preserve">ש״ח </t>
  </si>
  <si>
    <t>אורך החיים השימושיים בשנים</t>
  </si>
  <si>
    <t xml:space="preserve">המכונה נרכשה והפכה לזמינה לשימוש ב-1.1.2020. </t>
  </si>
  <si>
    <t xml:space="preserve">נדרש: חשבו והציגו את הוצאות הפחת והעלות המופחתת לתום כל אחת מהשנים 2020, 2021. </t>
  </si>
  <si>
    <t>קו ישר</t>
  </si>
  <si>
    <t>פתרון:</t>
  </si>
  <si>
    <t>באופן כללי, כשפריטי רכוש קבוע כוללים מספר חלקים, יש מצב שנצטרך להחליף חלקים אלו לפני</t>
  </si>
  <si>
    <t xml:space="preserve">תום החיים השימושיים של הרכוש הקבוע כולו. </t>
  </si>
  <si>
    <t xml:space="preserve">ההחלפה תתווסף לעלות הפריט; אבל במקביל צריך לגרוע את הערך בספרים של החלק שהוחלף. </t>
  </si>
  <si>
    <t xml:space="preserve">לגרוע = לאפס / לבטל את הערך בספרים (נטו) של מה שהוחלף. </t>
  </si>
  <si>
    <t>אם אין לנו מושג מהו ערך הספרים של החלק שהוחלף, אפשר להתבסס על עלות הפריט המחליף.</t>
  </si>
  <si>
    <t>שאלה 2 - רכוש קבוע הכולל מספר חלקים, התייחסות להחלפות גריעות ושינויים</t>
  </si>
  <si>
    <t>עיליי בע״מ קנתה מכונה לחימום נקניק. עלות המכונה 500,000 ש״ח, תאריך רכישתה 1.1.2020 ואורך חייה</t>
  </si>
  <si>
    <t xml:space="preserve">השימושיים 5 שנים. המכונה מופחתת בשיטת הקו הישר. </t>
  </si>
  <si>
    <t xml:space="preserve">המכונה כוללת מנוע וסלילי חימום נקניק. </t>
  </si>
  <si>
    <t xml:space="preserve">במועד הרכישה, החברה לא ביצעה הפרדה בין הרכיבים מבחינת אופן הפחתתם. </t>
  </si>
  <si>
    <t>החלפת המנוע לא שינתה את אורך החיים הכולל של המכונה.</t>
  </si>
  <si>
    <t>נדרש: הציגו את ערך הספרים ואת הוצאות הפחת בגין השנים 2020-2024, בכפוף להנחיות IAS 16 בדבר העיסוק</t>
  </si>
  <si>
    <t xml:space="preserve">בהחלפות של רכיבי פריטי רכוש קבוע. </t>
  </si>
  <si>
    <t xml:space="preserve">בחלוף 3 שנים ממועד הרכישה - 1.1.2023, הוחלף המנוע, כאשר עלות המנוע החדש הסתכמה ב-150,000 ש״ח. </t>
  </si>
  <si>
    <t>כדי להעניק ביטוי להחלפת המנוע, עלינו:</t>
  </si>
  <si>
    <t xml:space="preserve">א. לגרוע (להוציא, להעיף, לאפס) - את הערך של המנוע הישן. </t>
  </si>
  <si>
    <t xml:space="preserve">ב. להכיר (להוסיף, להכניס) - את העלות של המנוע החדש. </t>
  </si>
  <si>
    <t>לגבי הערך של המנוע הישן - יש שתי אפשרויות:</t>
  </si>
  <si>
    <t>האפשרות הקלה - שלא כלולה בתרגיל הזה - היא: אם אמרו לי במועד הרכישה איזה חלק מהווה</t>
  </si>
  <si>
    <t>המנוע - אני בודק עליו ספציפית את ההפחתה ואת ערך הספרים.</t>
  </si>
  <si>
    <t>האפשרות המורכבת יותר - אם אין מידע ישיר לגבי החלק שמוחלף, נתבסס על הנחה לפיה העלות</t>
  </si>
  <si>
    <t>של המוחלף זהה לעלות של המחליף, ונפחית אותה בהתאם עד ערב ההחלפה.</t>
  </si>
  <si>
    <t>מנוע חדש - אומדן לעלות המנוע הישן</t>
  </si>
  <si>
    <t>פחת נצבר עד ערב ההחלפה</t>
  </si>
  <si>
    <t xml:space="preserve">150,000 / 5 * 3 = </t>
  </si>
  <si>
    <t>ערך ספרים רכיב מוחלף - אומדן</t>
  </si>
  <si>
    <t>לאחר גריעת</t>
  </si>
  <si>
    <t>הפסד בגין החלפת רכיב</t>
  </si>
  <si>
    <t>לאחר תוספת</t>
  </si>
  <si>
    <t>רכיב חדש</t>
  </si>
  <si>
    <t>שאלה 3 - לכיתה - רכוש קבוע הכולל מספר חלקים, התייחסות להחלפות גריעות ושינויים</t>
  </si>
  <si>
    <t xml:space="preserve">קלארקי בע״מ רכשה מחשב מדגם לנובו Pro Naknik Turbo בעלות של 8,000 ש״ח. </t>
  </si>
  <si>
    <t>מועד הרכישה הוא 1.1.2020, אך התמורה תשולם בפועל רק ב-1.1.2021, וזאת לאור הסדר מימון מיוחד שנערך</t>
  </si>
  <si>
    <t>מול הספק.</t>
  </si>
  <si>
    <t xml:space="preserve">בדרך כלל, מקובל בשוק לרכוש מחשבים כאלו במזומן, ומחיר של מחשב זה במזומן הוא 7,200 ש״ח. </t>
  </si>
  <si>
    <t>בהתאם להערכות החברה, המחשב כולל 2 רכיבים בלבד: דיסק קשיח וכל יתר המחשב. החברה מתייחסת לשני</t>
  </si>
  <si>
    <t xml:space="preserve">רכיבים אלו יחד לאור העובדה שהיא מאריכה שאורך החיים השימושיים שלהם זהה ועומד על 3 שנים. </t>
  </si>
  <si>
    <t xml:space="preserve">ב-1.7.2021 הוחלף הדיסק הקשיח בשל כשל מערכתי (קלארקי שפכה שקשוקה על המחשב). </t>
  </si>
  <si>
    <t xml:space="preserve">עלות הדיסק הקשיח המחליף היא 1,000 ש״ח. </t>
  </si>
  <si>
    <t xml:space="preserve">נדרש: חשבו והציגו את מכלול ההשפעות המאזניות והתוצאתיות של המחשב לשנים 2020, 2021 ו-2022.  </t>
  </si>
  <si>
    <t>התחייבות</t>
  </si>
  <si>
    <t>הוצאות מימון</t>
  </si>
  <si>
    <t>לפני החלפה</t>
  </si>
  <si>
    <t>אחרי החלפה</t>
  </si>
  <si>
    <t>הפסד מהחלפה</t>
  </si>
  <si>
    <t>כדי לחשב את ההפסד מההחלפה עלינו להגיע לעלות המופחתת (ערך הספרים) של הרכיב המוחלף.</t>
  </si>
  <si>
    <t>הואיל וערך זה לא ידוע (כי במועד הרכישה החברה לא ייחסה עלויות לרכיב), נתבסס לשם אומדן</t>
  </si>
  <si>
    <t>ערך הספרים של הפריט המוחלף על עלות הפריט המחליף (החדש) בשיקלול הפחת שחלף מאז הרכישה:</t>
  </si>
  <si>
    <t>עלות הרכיב החדש = אומדן לעלות ההיסטורית של הרכיב שהוחלף</t>
  </si>
  <si>
    <t>בניכוי פחת נצבר נאמד של הרכיב שהוחלף</t>
  </si>
  <si>
    <t xml:space="preserve">1,000 / 3 * (1 + 6/12) = </t>
  </si>
  <si>
    <t>ערך הספרים של הפריט המוחלף = הפסד בגין ההחלפה</t>
  </si>
  <si>
    <t xml:space="preserve">1,000 - 500 = </t>
  </si>
  <si>
    <t xml:space="preserve">פירוט נוסף - תנועות בחשבון הפחת הנצבר, על מנת להבהיר בצורה טובה יותר כיצד ביטאנו פחת </t>
  </si>
  <si>
    <t>נצבר ליום 31/12/2021:</t>
  </si>
  <si>
    <t>יתרת פתיחה</t>
  </si>
  <si>
    <t>יתרת סגירה</t>
  </si>
  <si>
    <t>הוצאות פחת טרם החלפה</t>
  </si>
  <si>
    <t>הוצאות פחת לאחר ההחלפה</t>
  </si>
  <si>
    <t>איפוס פחת נצבר פריט שהוחלף</t>
  </si>
  <si>
    <t xml:space="preserve">הוצאות פחת </t>
  </si>
  <si>
    <t xml:space="preserve">7,200 / 3 = </t>
  </si>
  <si>
    <t xml:space="preserve">7,200 / 3 * 6/12 = </t>
  </si>
  <si>
    <t xml:space="preserve">4,100/1.5 * (6/12) = </t>
  </si>
  <si>
    <t xml:space="preserve">4,100/1.5 = </t>
  </si>
  <si>
    <t>האם לעסקת ההחלפה יש ״מהות מסחרית״? - Commercial Substance</t>
  </si>
  <si>
    <t>כלומר, האם כתוצאה מהעסקה צפוי שינוי במאפיינים התזרימיים (תזרימי מזומנים)</t>
  </si>
  <si>
    <t>הצפויים מהנכס: שינוי סכומי מזומן, שינוי עיתוי (תזמון), שינוי בסיכון.</t>
  </si>
  <si>
    <t>אם</t>
  </si>
  <si>
    <t>לא</t>
  </si>
  <si>
    <t>כן</t>
  </si>
  <si>
    <t xml:space="preserve">קרי: </t>
  </si>
  <si>
    <t>אין מהות</t>
  </si>
  <si>
    <t>יש מהות</t>
  </si>
  <si>
    <t>מסחרית</t>
  </si>
  <si>
    <t xml:space="preserve">הנכס </t>
  </si>
  <si>
    <t>השווי</t>
  </si>
  <si>
    <t>שהתקבל</t>
  </si>
  <si>
    <t>לא יוכר</t>
  </si>
  <si>
    <t>של הנכס</t>
  </si>
  <si>
    <t>יוכר בערך</t>
  </si>
  <si>
    <t>רווח / הפסד</t>
  </si>
  <si>
    <t>או הנכסים</t>
  </si>
  <si>
    <t>אם השווי ההוגן של הנכס</t>
  </si>
  <si>
    <t>זהה לערך</t>
  </si>
  <si>
    <t xml:space="preserve">הון כי </t>
  </si>
  <si>
    <t>שנמסרו</t>
  </si>
  <si>
    <t>שהתקבל הוא מהימן יותר</t>
  </si>
  <si>
    <t>הספרים</t>
  </si>
  <si>
    <t>לא קרה</t>
  </si>
  <si>
    <t>יקבע את עלות</t>
  </si>
  <si>
    <t xml:space="preserve">נמדוד את עלות הנכס </t>
  </si>
  <si>
    <t>שינוי כלכלי</t>
  </si>
  <si>
    <t>הנכס</t>
  </si>
  <si>
    <t>שהתקבל לפי השווי שלו</t>
  </si>
  <si>
    <t>שנמסר</t>
  </si>
  <si>
    <t>כיצד נמדוד פריט רכוש קבוע ש״נרכש״ (התקבל) בעסקת החלפה? (טרייד אין)</t>
  </si>
  <si>
    <t>שאלה 4 - לכיתה - עסקת החלפה מורכבת</t>
  </si>
  <si>
    <t xml:space="preserve">חברת ״היכן התפוז״ בע״מ היא חברה מסחרית העוסקת בחימום נקניק. </t>
  </si>
  <si>
    <t>החברה מחזיקה במכונה לחימום נקניק שערכה בספרים 100,000 ש״ח.</t>
  </si>
  <si>
    <t xml:space="preserve">מסרה את המכונה הישנה והוסיפה 78,000 ש״ח במזומן. </t>
  </si>
  <si>
    <t>לפי פייסבוק מרקטפלייס, קיימת שונות רבה במחירי המכירה של מכונות משומשות לחימום נקניק, ובכפוף לכך,</t>
  </si>
  <si>
    <t>ממוצע השווי של המכונה הוא 90,000 ש״ח.</t>
  </si>
  <si>
    <t>המכונה החדשה שקנלו אוהב עולה במזומן 211,000 ש״ח.</t>
  </si>
  <si>
    <t>א. האם העסקה עומדת בהגדרות התקן לגבי ״עסקת החלפה בעלת מהות מסחרית״?</t>
  </si>
  <si>
    <t xml:space="preserve">לאחרונה, הוחלפה המכונה בעסקת טרייד אין במכונה ענקית יותר, מתקדמת יותר, כמו שקנלו אוהב, ולשם כך </t>
  </si>
  <si>
    <t>התשובה חיובית. מדובר במכונות שונות, בעלות כושר תפקוד שונה, סביר להניח שהיקף תפוקה שונה ולכן המזומנים</t>
  </si>
  <si>
    <t>שצפויים להיות מונבים מהמכונה החדשה הם בעלי מאפיינים שונים. בנוסף לכך, עצם העובדה שקנלו הוסיף מזומן</t>
  </si>
  <si>
    <t xml:space="preserve">כדי לקבל את המכונה החדשה - משמעה שינוי משמעותי במזומנים. </t>
  </si>
  <si>
    <t>ב. מהו הסכום שבו נמדוד את עלות המכונה החדשה?</t>
  </si>
  <si>
    <r>
      <t>התקן קובע כי בעסקת החלפה בעלת מהות מסחרית, נמדוד את עלות הפריט המתקבל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של הפריטים</t>
    </r>
  </si>
  <si>
    <t xml:space="preserve">שנמסרו, אלא אם שווי הפריט שהתקבל הוא מהימן יותר (ואז נלך לפיו). </t>
  </si>
  <si>
    <t>שווי הפריטים שנמסרו:</t>
  </si>
  <si>
    <t>מזומן</t>
  </si>
  <si>
    <t>מכונה ישנה - שווי</t>
  </si>
  <si>
    <t>שווי הפריט שהתקבל (החדש)</t>
  </si>
  <si>
    <t>מי מהערכים מהימן יותר? 168,000 או 211,000?</t>
  </si>
  <si>
    <t>התשובה: הואיל והערך של 168,000 כולל רכיב שווי מכונה ישנה</t>
  </si>
  <si>
    <t>שבנתוני השאלה נאמר ש״כפוף לתנודתיות רבה״ (יכול להשתנות, לא מהימן)</t>
  </si>
  <si>
    <t>הרי ששווי הפריט שמתקבל שעלותו במזומן ידועה עובדתית - מהימן יותר.</t>
  </si>
  <si>
    <t>ולכן, נכיר בפריט החדש בהתאם לשווי הפריט שהתקבל:</t>
  </si>
  <si>
    <t>ג. מהו הרווח / ההפסד מההחלפה?</t>
  </si>
  <si>
    <t xml:space="preserve">עסקת ההחלפה בעצם דומה מאד לעסקת מכירה; אני ״מוותר״ על משהו (פריט ישן ומזומן) ומקבל משהו (פריט חדש). </t>
  </si>
  <si>
    <t>מסרנו מזומן</t>
  </si>
  <si>
    <r>
      <t xml:space="preserve">בראייה </t>
    </r>
    <r>
      <rPr>
        <b/>
        <sz val="12"/>
        <color theme="1"/>
        <rFont val="David"/>
      </rPr>
      <t>חשבונאית - ערכי הספרים של הנכסים שמסרנו</t>
    </r>
    <r>
      <rPr>
        <sz val="12"/>
        <color theme="1"/>
        <rFont val="David"/>
      </rPr>
      <t>:</t>
    </r>
  </si>
  <si>
    <t>מסרנו מכונה - לפי ערך ספרים</t>
  </si>
  <si>
    <t>בסך הכל, הורדנו מהספרים (גריעה)</t>
  </si>
  <si>
    <t>התמורה שקיבלנו היא לפי ההכרה בנכס החדש:</t>
  </si>
  <si>
    <t>בניכוי ערך חשבונאי פריטים שנמסרו:</t>
  </si>
  <si>
    <t>רווח מעסקת ההחלפה</t>
  </si>
  <si>
    <t>חדש!!! הערכה מחדש!!!</t>
  </si>
  <si>
    <t>שימו לב: עד עכשיו, כל הדיון ברכוש קבוע התבסס על עלות בניכוי ערכים.</t>
  </si>
  <si>
    <t>בניכוי פחת נצבר - הכי נפוץ, ובניכוי הפרשה לירידת ערך - פחות נפוץ,</t>
  </si>
  <si>
    <t>אך קיים...</t>
  </si>
  <si>
    <t>מה לגבי מצב שבו חברה מעוניינת להתייחס במסגרת הדיווחים גם לעליית</t>
  </si>
  <si>
    <t xml:space="preserve">ערך של פריטים? חברה שקנתה מבנים למשל, שערכם רק עולה.. והיא </t>
  </si>
  <si>
    <t>מעוניינת לבטא זאת? האם יש לה דרך לעשות את זה?</t>
  </si>
  <si>
    <t xml:space="preserve">התשובה: כן. מדובר במודל הערכה מחדש - Revaluation Model. </t>
  </si>
  <si>
    <t>מדוע המודל הזה לא נפוץ במיוחד?</t>
  </si>
  <si>
    <t>הואיל וחברה לא מתכננת למכור פריטי רכוש קבוע, תכל׳ס - אם שווי</t>
  </si>
  <si>
    <t>הפריט עולה, במקרים רבים - אין לכך השפעה כלכלית ממשית על החברה.</t>
  </si>
  <si>
    <t xml:space="preserve">לאור זאת, וזה נכון במיוחד בהשפעה חיובית של הערכה מחדש שבה נתמקד היום, </t>
  </si>
  <si>
    <t>עליות ערך בסיסיות שנובעות מהערכה מחדש - אינן מהוות רווח אלא נקראות</t>
  </si>
  <si>
    <t xml:space="preserve">רווח כולל אחר. </t>
  </si>
  <si>
    <t xml:space="preserve">בחברת ״פילוס וסיתוונית״ רכשו ב-1.1.2020 מכונה ענקית לחימום נקניק, בעיצוב של ז׳רז׳ון פוניני. </t>
  </si>
  <si>
    <t>עלות המכונה 500,000 ש״ח, אורך חייה השימושיים 10 שנים, ושיטת הפחת אותה מיישמת החברה היא הקו הישר.</t>
  </si>
  <si>
    <t>בנוסף, החברה מאמצת את מודל ההערכה מחדש למדידת פריטי הרכוש הקבוע שבבעלותה, כאשר תדירות השערוך</t>
  </si>
  <si>
    <t xml:space="preserve">היא אחת לשנה וקרן ההערכה מחדש מועברת לעודפים במועד המימוש בלבד. </t>
  </si>
  <si>
    <t>להלן נתונים לגבי השווי ההוגן של המכונה בתאריכים שונים:</t>
  </si>
  <si>
    <t>תאריך</t>
  </si>
  <si>
    <t>נדרש: הציגו את מכלול ההשפעות המאזניות והתוצאתיות בגין הפריט עבור השנים המתוארות.</t>
  </si>
  <si>
    <t>לפני שערוך</t>
  </si>
  <si>
    <t>לדיווח</t>
  </si>
  <si>
    <t xml:space="preserve">לדיווח </t>
  </si>
  <si>
    <t>רווח כולל אחר</t>
  </si>
  <si>
    <t>יתרת קרן הערכה</t>
  </si>
  <si>
    <t>עלות ״ערך ברוטו״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</si>
</sst>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  <font>
      <sz val="28"/>
      <color theme="1"/>
      <name val="Davi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10" borderId="0" xfId="0" applyFont="1" applyFill="1"/>
    <xf numFmtId="14" fontId="2" fillId="10" borderId="0" xfId="0" applyNumberFormat="1" applyFont="1" applyFill="1"/>
    <xf numFmtId="0" fontId="2" fillId="7" borderId="0" xfId="0" applyFont="1" applyFill="1"/>
    <xf numFmtId="37" fontId="1" fillId="0" borderId="0" xfId="0" applyNumberFormat="1" applyFont="1"/>
    <xf numFmtId="37" fontId="1" fillId="0" borderId="12" xfId="0" applyNumberFormat="1" applyFont="1" applyBorder="1"/>
    <xf numFmtId="0" fontId="1" fillId="7" borderId="0" xfId="0" applyFont="1" applyFill="1"/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5" xfId="0" applyNumberFormat="1" applyFont="1" applyBorder="1" applyAlignment="1">
      <alignment horizontal="center"/>
    </xf>
    <xf numFmtId="3" fontId="1" fillId="7" borderId="0" xfId="0" applyNumberFormat="1" applyFont="1" applyFill="1"/>
    <xf numFmtId="37" fontId="1" fillId="7" borderId="0" xfId="0" applyNumberFormat="1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12" borderId="18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0" borderId="13" xfId="0" applyFont="1" applyBorder="1"/>
    <xf numFmtId="3" fontId="1" fillId="0" borderId="19" xfId="0" applyNumberFormat="1" applyFont="1" applyBorder="1"/>
    <xf numFmtId="0" fontId="13" fillId="0" borderId="0" xfId="0" applyFont="1"/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202045</xdr:rowOff>
    </xdr:from>
    <xdr:to>
      <xdr:col>5</xdr:col>
      <xdr:colOff>288636</xdr:colOff>
      <xdr:row>13</xdr:row>
      <xdr:rowOff>64674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366D6-E5B5-223A-0044-84F9DC4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7068506" y="606136"/>
          <a:ext cx="4412012" cy="2085129"/>
        </a:xfrm>
        <a:prstGeom prst="rect">
          <a:avLst/>
        </a:prstGeom>
      </xdr:spPr>
    </xdr:pic>
    <xdr:clientData/>
  </xdr:twoCellAnchor>
  <xdr:twoCellAnchor>
    <xdr:from>
      <xdr:col>5</xdr:col>
      <xdr:colOff>160421</xdr:colOff>
      <xdr:row>3</xdr:row>
      <xdr:rowOff>167105</xdr:rowOff>
    </xdr:from>
    <xdr:to>
      <xdr:col>9</xdr:col>
      <xdr:colOff>556795</xdr:colOff>
      <xdr:row>11</xdr:row>
      <xdr:rowOff>125631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51FA17-1DDC-F732-4663-21D85AA37EDD}"/>
            </a:ext>
          </a:extLst>
        </xdr:cNvPr>
        <xdr:cNvGrpSpPr/>
      </xdr:nvGrpSpPr>
      <xdr:grpSpPr>
        <a:xfrm>
          <a:off x="13495534651" y="774008"/>
          <a:ext cx="3693129" cy="1576933"/>
          <a:chOff x="13517837889" y="739072"/>
          <a:chExt cx="4934953" cy="2180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86032C0-51DA-D601-1ED1-FE94987F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517837889" y="739072"/>
            <a:ext cx="4934953" cy="2180560"/>
          </a:xfrm>
          <a:prstGeom prst="rect">
            <a:avLst/>
          </a:prstGeom>
        </xdr:spPr>
      </xdr:pic>
      <xdr:sp macro="" textlink="">
        <xdr:nvSpPr>
          <xdr:cNvPr id="4" name="Round Same Side Corner Rectangle 3">
            <a:extLst>
              <a:ext uri="{FF2B5EF4-FFF2-40B4-BE49-F238E27FC236}">
                <a16:creationId xmlns:a16="http://schemas.microsoft.com/office/drawing/2014/main" id="{F78E36DF-1031-47A5-1C34-8324EF194100}"/>
              </a:ext>
            </a:extLst>
          </xdr:cNvPr>
          <xdr:cNvSpPr/>
        </xdr:nvSpPr>
        <xdr:spPr>
          <a:xfrm>
            <a:off x="13517933474" y="1961816"/>
            <a:ext cx="3696368" cy="681789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BA0579E-259E-6849-BDC4-FE7BE2F37C22}"/>
              </a:ext>
            </a:extLst>
          </xdr:cNvPr>
          <xdr:cNvSpPr/>
        </xdr:nvSpPr>
        <xdr:spPr>
          <a:xfrm>
            <a:off x="13520630552" y="2620210"/>
            <a:ext cx="1554079" cy="233948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50653DC-D31A-1D70-7DE7-538D88EB90EA}"/>
              </a:ext>
            </a:extLst>
          </xdr:cNvPr>
          <xdr:cNvSpPr/>
        </xdr:nvSpPr>
        <xdr:spPr>
          <a:xfrm>
            <a:off x="13521573027" y="2108868"/>
            <a:ext cx="624974" cy="608264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44</xdr:row>
      <xdr:rowOff>1</xdr:rowOff>
    </xdr:from>
    <xdr:to>
      <xdr:col>6</xdr:col>
      <xdr:colOff>639045</xdr:colOff>
      <xdr:row>52</xdr:row>
      <xdr:rowOff>39670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A8E497-2471-216E-CEB6-3CB52759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775732" y="8898090"/>
          <a:ext cx="5589618" cy="1657504"/>
        </a:xfrm>
        <a:prstGeom prst="rect">
          <a:avLst/>
        </a:prstGeom>
      </xdr:spPr>
    </xdr:pic>
    <xdr:clientData/>
  </xdr:twoCellAnchor>
  <xdr:twoCellAnchor>
    <xdr:from>
      <xdr:col>5</xdr:col>
      <xdr:colOff>44786</xdr:colOff>
      <xdr:row>185</xdr:row>
      <xdr:rowOff>57582</xdr:rowOff>
    </xdr:from>
    <xdr:to>
      <xdr:col>6</xdr:col>
      <xdr:colOff>796549</xdr:colOff>
      <xdr:row>190</xdr:row>
      <xdr:rowOff>121562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5ED546-FB6F-65F9-8D01-D402EA61D254}"/>
            </a:ext>
          </a:extLst>
        </xdr:cNvPr>
        <xdr:cNvCxnSpPr/>
      </xdr:nvCxnSpPr>
      <xdr:spPr>
        <a:xfrm>
          <a:off x="13516622796" y="38020025"/>
          <a:ext cx="1577103" cy="1087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559823</xdr:colOff>
      <xdr:row>186</xdr:row>
      <xdr:rowOff>131159</xdr:rowOff>
    </xdr:from>
    <xdr:to>
      <xdr:col>5</xdr:col>
      <xdr:colOff>47985</xdr:colOff>
      <xdr:row>190</xdr:row>
      <xdr:rowOff>89572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F53DBF-6D12-772C-3C09-5D2CE6DA414B}"/>
            </a:ext>
          </a:extLst>
        </xdr:cNvPr>
        <xdr:cNvCxnSpPr/>
      </xdr:nvCxnSpPr>
      <xdr:spPr>
        <a:xfrm flipH="1">
          <a:off x="13518196700" y="38298338"/>
          <a:ext cx="1138842" cy="7773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108644</xdr:colOff>
      <xdr:row>212</xdr:row>
      <xdr:rowOff>43833</xdr:rowOff>
    </xdr:from>
    <xdr:to>
      <xdr:col>2</xdr:col>
      <xdr:colOff>618142</xdr:colOff>
      <xdr:row>220</xdr:row>
      <xdr:rowOff>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8F068C-CCFC-0B27-3F89-E1F6B43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1242625" y="43321237"/>
          <a:ext cx="2157876" cy="1574829"/>
        </a:xfrm>
        <a:prstGeom prst="rect">
          <a:avLst/>
        </a:prstGeom>
      </xdr:spPr>
    </xdr:pic>
    <xdr:clientData/>
  </xdr:twoCellAnchor>
  <xdr:twoCellAnchor>
    <xdr:from>
      <xdr:col>1</xdr:col>
      <xdr:colOff>168584</xdr:colOff>
      <xdr:row>222</xdr:row>
      <xdr:rowOff>161091</xdr:rowOff>
    </xdr:from>
    <xdr:to>
      <xdr:col>1</xdr:col>
      <xdr:colOff>711800</xdr:colOff>
      <xdr:row>226</xdr:row>
      <xdr:rowOff>161091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19320470-D739-709A-2AC2-1EB54713E11F}"/>
            </a:ext>
          </a:extLst>
        </xdr:cNvPr>
        <xdr:cNvSpPr/>
      </xdr:nvSpPr>
      <xdr:spPr>
        <a:xfrm>
          <a:off x="13501973156" y="45461504"/>
          <a:ext cx="543216" cy="80920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314691</xdr:colOff>
      <xdr:row>217</xdr:row>
      <xdr:rowOff>33716</xdr:rowOff>
    </xdr:from>
    <xdr:to>
      <xdr:col>1</xdr:col>
      <xdr:colOff>678083</xdr:colOff>
      <xdr:row>218</xdr:row>
      <xdr:rowOff>37464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7F8AE37-B5CA-18B0-F7EF-BDB534CE8171}"/>
            </a:ext>
          </a:extLst>
        </xdr:cNvPr>
        <xdr:cNvSpPr/>
      </xdr:nvSpPr>
      <xdr:spPr>
        <a:xfrm>
          <a:off x="13502006873" y="44322625"/>
          <a:ext cx="363392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פילוס</a:t>
          </a:r>
          <a:endParaRPr lang="en-US" sz="500"/>
        </a:p>
      </xdr:txBody>
    </xdr:sp>
    <xdr:clientData/>
  </xdr:twoCellAnchor>
  <xdr:twoCellAnchor>
    <xdr:from>
      <xdr:col>0</xdr:col>
      <xdr:colOff>513245</xdr:colOff>
      <xdr:row>216</xdr:row>
      <xdr:rowOff>179823</xdr:rowOff>
    </xdr:from>
    <xdr:to>
      <xdr:col>1</xdr:col>
      <xdr:colOff>112390</xdr:colOff>
      <xdr:row>217</xdr:row>
      <xdr:rowOff>183570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BC82309-449D-3856-67E0-D6DBAA7B1FCF}"/>
            </a:ext>
          </a:extLst>
        </xdr:cNvPr>
        <xdr:cNvSpPr/>
      </xdr:nvSpPr>
      <xdr:spPr>
        <a:xfrm>
          <a:off x="13502572566" y="44266431"/>
          <a:ext cx="423334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סתונית</a:t>
          </a:r>
          <a:endParaRPr lang="en-US" sz="5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69" t="s">
        <v>27</v>
      </c>
      <c r="B27" s="69"/>
      <c r="C27" s="69"/>
      <c r="D27" s="69"/>
      <c r="E27" s="69"/>
      <c r="F27" s="69"/>
      <c r="G27" s="69"/>
      <c r="H27" s="69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opLeftCell="A437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70" t="s">
        <v>306</v>
      </c>
      <c r="C217" s="70"/>
      <c r="D217" s="70"/>
      <c r="E217" s="19" t="s">
        <v>307</v>
      </c>
      <c r="F217" s="71" t="s">
        <v>308</v>
      </c>
      <c r="G217" s="71"/>
      <c r="H217" s="72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4">
        <f>C268-F271</f>
        <v>-118571.42857142858</v>
      </c>
      <c r="G268" s="54">
        <f>F268-G271</f>
        <v>-143452.38095238095</v>
      </c>
      <c r="H268" s="54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4">
        <f t="shared" si="2"/>
        <v>101428.57142857142</v>
      </c>
      <c r="G269" s="54">
        <f t="shared" si="2"/>
        <v>76547.619047619053</v>
      </c>
      <c r="H269" s="54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4">
        <f>D271+(115000-20000)*6*(6/12)/(6*7/2)</f>
        <v>28571.428571428572</v>
      </c>
      <c r="G271" s="54">
        <f>(115000-20000)*6*(6/12)/(6*7/2)+(115000-20000)*5*(6/12)/(6*7/2)</f>
        <v>24880.952380952382</v>
      </c>
      <c r="H271" s="54">
        <f>(115000-20000)*5*(6/12)/(6*7/2)+(115000-20000)*4*(3/12)/(6*7/2)</f>
        <v>15833.333333333332</v>
      </c>
      <c r="I271" s="54">
        <f>H271</f>
        <v>15833.333333333332</v>
      </c>
    </row>
    <row r="273" spans="1:9" x14ac:dyDescent="0.2">
      <c r="A273" s="1" t="s">
        <v>302</v>
      </c>
      <c r="I273" s="54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5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56">
        <v>45107</v>
      </c>
      <c r="D292" s="56">
        <v>44834</v>
      </c>
      <c r="E292" s="56">
        <v>44742</v>
      </c>
      <c r="F292" s="57">
        <v>44561</v>
      </c>
      <c r="G292" s="56">
        <v>44377</v>
      </c>
      <c r="H292" s="57">
        <v>44196</v>
      </c>
      <c r="I292" s="56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58" t="s">
        <v>368</v>
      </c>
      <c r="B313" s="59"/>
      <c r="C313" s="59"/>
      <c r="D313" s="59"/>
      <c r="E313" s="59"/>
      <c r="F313" s="59"/>
      <c r="G313" s="59"/>
      <c r="H313" s="58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58" t="s">
        <v>383</v>
      </c>
      <c r="B328" s="59"/>
      <c r="C328" s="59"/>
      <c r="D328" s="59"/>
      <c r="E328" s="59"/>
      <c r="F328" s="59"/>
      <c r="G328" s="59"/>
      <c r="H328" s="59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58" t="s">
        <v>398</v>
      </c>
      <c r="B348" s="58"/>
      <c r="C348" s="58"/>
      <c r="D348" s="58"/>
      <c r="E348" s="58"/>
      <c r="F348" s="58"/>
      <c r="G348" s="58"/>
      <c r="H348" s="58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58" t="s">
        <v>383</v>
      </c>
      <c r="B355" s="58"/>
      <c r="C355" s="58"/>
      <c r="D355" s="58"/>
      <c r="E355" s="58"/>
      <c r="F355" s="58"/>
      <c r="G355" s="58"/>
      <c r="H355" s="58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0" t="s">
        <v>409</v>
      </c>
      <c r="B363" s="60"/>
      <c r="C363" s="60"/>
      <c r="D363" s="60"/>
      <c r="E363" s="60"/>
      <c r="F363" s="60"/>
      <c r="G363" s="60"/>
      <c r="H363" s="60"/>
    </row>
    <row r="364" spans="1:8" x14ac:dyDescent="0.2">
      <c r="A364" s="60" t="s">
        <v>410</v>
      </c>
      <c r="B364" s="60"/>
      <c r="C364" s="60"/>
      <c r="D364" s="60"/>
      <c r="E364" s="60"/>
      <c r="F364" s="60"/>
      <c r="G364" s="60"/>
      <c r="H364" s="60"/>
    </row>
    <row r="365" spans="1:8" x14ac:dyDescent="0.2">
      <c r="A365" s="60" t="s">
        <v>411</v>
      </c>
      <c r="B365" s="60"/>
      <c r="C365" s="60"/>
      <c r="D365" s="60"/>
      <c r="E365" s="60"/>
      <c r="F365" s="60"/>
      <c r="G365" s="60"/>
      <c r="H365" s="60"/>
    </row>
    <row r="366" spans="1:8" x14ac:dyDescent="0.2">
      <c r="A366" s="60"/>
      <c r="B366" s="60"/>
      <c r="C366" s="60"/>
      <c r="D366" s="60"/>
      <c r="E366" s="60"/>
      <c r="F366" s="60"/>
      <c r="G366" s="60"/>
      <c r="H366" s="60"/>
    </row>
    <row r="367" spans="1:8" x14ac:dyDescent="0.2">
      <c r="A367" s="61" t="s">
        <v>412</v>
      </c>
      <c r="B367" s="60"/>
      <c r="C367" s="60"/>
      <c r="D367" s="60"/>
      <c r="E367" s="60"/>
      <c r="F367" s="60"/>
      <c r="G367" s="60"/>
      <c r="H367" s="60"/>
    </row>
    <row r="368" spans="1:8" x14ac:dyDescent="0.2">
      <c r="A368" s="60" t="s">
        <v>413</v>
      </c>
      <c r="B368" s="60"/>
      <c r="C368" s="60"/>
      <c r="D368" s="60"/>
      <c r="E368" s="60"/>
      <c r="F368" s="60"/>
      <c r="G368" s="60"/>
      <c r="H368" s="60"/>
    </row>
    <row r="369" spans="1:8" x14ac:dyDescent="0.2">
      <c r="A369" s="60" t="s">
        <v>414</v>
      </c>
      <c r="B369" s="60"/>
      <c r="C369" s="60"/>
      <c r="D369" s="60"/>
      <c r="E369" s="60"/>
      <c r="F369" s="60"/>
      <c r="G369" s="60"/>
      <c r="H369" s="60"/>
    </row>
    <row r="370" spans="1:8" x14ac:dyDescent="0.2">
      <c r="A370" s="60" t="s">
        <v>415</v>
      </c>
      <c r="B370" s="60"/>
      <c r="C370" s="60"/>
      <c r="D370" s="60"/>
      <c r="E370" s="60"/>
      <c r="F370" s="60"/>
      <c r="G370" s="60"/>
      <c r="H370" s="60"/>
    </row>
    <row r="371" spans="1:8" x14ac:dyDescent="0.2">
      <c r="A371" s="60" t="s">
        <v>416</v>
      </c>
      <c r="B371" s="60"/>
      <c r="C371" s="60"/>
      <c r="D371" s="60"/>
      <c r="E371" s="60"/>
      <c r="F371" s="60"/>
      <c r="G371" s="60"/>
      <c r="H371" s="60"/>
    </row>
    <row r="372" spans="1:8" x14ac:dyDescent="0.2">
      <c r="A372" s="60"/>
      <c r="B372" s="60"/>
      <c r="C372" s="60"/>
      <c r="D372" s="60"/>
      <c r="E372" s="60"/>
      <c r="F372" s="60"/>
      <c r="G372" s="60"/>
      <c r="H372" s="60"/>
    </row>
    <row r="373" spans="1:8" x14ac:dyDescent="0.2">
      <c r="A373" s="60" t="s">
        <v>417</v>
      </c>
      <c r="B373" s="60"/>
      <c r="C373" s="60"/>
      <c r="D373" s="60"/>
      <c r="E373" s="60"/>
      <c r="F373" s="60"/>
      <c r="G373" s="60"/>
      <c r="H373" s="60"/>
    </row>
    <row r="374" spans="1:8" x14ac:dyDescent="0.2">
      <c r="A374" s="60" t="s">
        <v>418</v>
      </c>
      <c r="B374" s="60"/>
      <c r="C374" s="60"/>
      <c r="D374" s="60"/>
      <c r="E374" s="60"/>
      <c r="F374" s="60"/>
      <c r="G374" s="60"/>
      <c r="H374" s="60"/>
    </row>
    <row r="375" spans="1:8" ht="17" thickBot="1" x14ac:dyDescent="0.25">
      <c r="A375" s="60"/>
      <c r="B375" s="60"/>
      <c r="C375" s="60"/>
      <c r="D375" s="60"/>
      <c r="E375" s="60"/>
      <c r="F375" s="60"/>
      <c r="G375" s="60"/>
      <c r="H375" s="60"/>
    </row>
    <row r="376" spans="1:8" s="2" customFormat="1" x14ac:dyDescent="0.2">
      <c r="A376" s="62" t="s">
        <v>419</v>
      </c>
      <c r="B376" s="63"/>
      <c r="C376" s="63"/>
      <c r="D376" s="63"/>
      <c r="E376" s="63"/>
      <c r="F376" s="63"/>
      <c r="G376" s="63"/>
      <c r="H376" s="64"/>
    </row>
    <row r="377" spans="1:8" s="2" customFormat="1" ht="17" thickBot="1" x14ac:dyDescent="0.25">
      <c r="A377" s="65" t="s">
        <v>420</v>
      </c>
      <c r="B377" s="66"/>
      <c r="C377" s="66"/>
      <c r="D377" s="66"/>
      <c r="E377" s="66"/>
      <c r="F377" s="66"/>
      <c r="G377" s="66"/>
      <c r="H377" s="67"/>
    </row>
    <row r="381" spans="1:8" x14ac:dyDescent="0.2">
      <c r="A381" s="58" t="s">
        <v>398</v>
      </c>
      <c r="B381" s="58"/>
      <c r="C381" s="58"/>
      <c r="D381" s="58"/>
      <c r="E381" s="58"/>
      <c r="F381" s="58"/>
      <c r="G381" s="58"/>
      <c r="H381" s="58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58" t="s">
        <v>383</v>
      </c>
      <c r="B392" s="58"/>
      <c r="C392" s="58"/>
      <c r="D392" s="58"/>
      <c r="E392" s="58"/>
      <c r="F392" s="58"/>
      <c r="G392" s="58"/>
      <c r="H392" s="58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68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58" t="s">
        <v>455</v>
      </c>
      <c r="B426" s="59"/>
      <c r="C426" s="59"/>
      <c r="D426" s="59"/>
      <c r="E426" s="59"/>
      <c r="F426" s="59"/>
      <c r="G426" s="59"/>
      <c r="H426" s="58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58" t="s">
        <v>383</v>
      </c>
      <c r="B447" s="58"/>
      <c r="C447" s="58"/>
      <c r="D447" s="58"/>
      <c r="E447" s="58"/>
      <c r="F447" s="58"/>
      <c r="G447" s="58"/>
      <c r="H447" s="58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FFD9-3AE9-2244-9393-781FB9F359E8}">
  <dimension ref="A1:I250"/>
  <sheetViews>
    <sheetView rightToLeft="1" tabSelected="1" topLeftCell="A245" zoomScale="339" workbookViewId="0">
      <selection activeCell="B253" sqref="B25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73" t="s">
        <v>486</v>
      </c>
      <c r="B1" s="73"/>
      <c r="C1" s="73"/>
      <c r="D1" s="73"/>
      <c r="E1" s="73"/>
      <c r="F1" s="73"/>
      <c r="G1" s="73"/>
      <c r="H1" s="73"/>
    </row>
    <row r="2" spans="1:8" x14ac:dyDescent="0.2">
      <c r="A2" s="73"/>
      <c r="B2" s="73"/>
      <c r="C2" s="73"/>
      <c r="D2" s="73"/>
      <c r="E2" s="73"/>
      <c r="F2" s="73"/>
      <c r="G2" s="73"/>
      <c r="H2" s="74">
        <v>45743</v>
      </c>
    </row>
    <row r="15" spans="1:8" x14ac:dyDescent="0.2">
      <c r="A15" s="1" t="s">
        <v>487</v>
      </c>
    </row>
    <row r="16" spans="1:8" x14ac:dyDescent="0.2">
      <c r="A16" s="1" t="s">
        <v>488</v>
      </c>
    </row>
    <row r="17" spans="1:8" x14ac:dyDescent="0.2">
      <c r="A17" s="1" t="s">
        <v>489</v>
      </c>
    </row>
    <row r="18" spans="1:8" x14ac:dyDescent="0.2">
      <c r="A18" s="1" t="s">
        <v>490</v>
      </c>
    </row>
    <row r="19" spans="1:8" x14ac:dyDescent="0.2">
      <c r="A19" s="1" t="s">
        <v>491</v>
      </c>
    </row>
    <row r="21" spans="1:8" x14ac:dyDescent="0.2">
      <c r="A21" s="75" t="s">
        <v>492</v>
      </c>
      <c r="B21" s="75"/>
      <c r="C21" s="75"/>
      <c r="D21" s="75"/>
      <c r="E21" s="75"/>
      <c r="F21" s="75"/>
      <c r="G21" s="75"/>
      <c r="H21" s="75"/>
    </row>
    <row r="22" spans="1:8" x14ac:dyDescent="0.2">
      <c r="A22" s="1" t="s">
        <v>493</v>
      </c>
    </row>
    <row r="23" spans="1:8" x14ac:dyDescent="0.2">
      <c r="A23" s="1" t="s">
        <v>494</v>
      </c>
    </row>
    <row r="24" spans="1:8" x14ac:dyDescent="0.2">
      <c r="A24" s="1" t="s">
        <v>495</v>
      </c>
    </row>
    <row r="25" spans="1:8" x14ac:dyDescent="0.2">
      <c r="A25" s="1" t="s">
        <v>496</v>
      </c>
    </row>
    <row r="27" spans="1:8" x14ac:dyDescent="0.2">
      <c r="B27" s="1" t="s">
        <v>497</v>
      </c>
      <c r="D27" s="1" t="s">
        <v>501</v>
      </c>
      <c r="E27" s="1" t="s">
        <v>502</v>
      </c>
    </row>
    <row r="28" spans="1:8" x14ac:dyDescent="0.2">
      <c r="B28" s="1" t="s">
        <v>498</v>
      </c>
      <c r="D28" s="23">
        <v>250000</v>
      </c>
      <c r="E28" s="1">
        <v>10</v>
      </c>
      <c r="F28" s="1" t="s">
        <v>505</v>
      </c>
    </row>
    <row r="29" spans="1:8" x14ac:dyDescent="0.2">
      <c r="B29" s="1" t="s">
        <v>499</v>
      </c>
      <c r="D29" s="23">
        <v>200000</v>
      </c>
      <c r="E29" s="1">
        <v>5</v>
      </c>
      <c r="F29" s="1" t="s">
        <v>505</v>
      </c>
    </row>
    <row r="30" spans="1:8" x14ac:dyDescent="0.2">
      <c r="B30" s="1" t="s">
        <v>500</v>
      </c>
      <c r="D30" s="23">
        <v>1550000</v>
      </c>
      <c r="E30" s="1">
        <v>20</v>
      </c>
      <c r="F30" s="1" t="s">
        <v>505</v>
      </c>
    </row>
    <row r="32" spans="1:8" x14ac:dyDescent="0.2">
      <c r="A32" s="1" t="s">
        <v>503</v>
      </c>
    </row>
    <row r="34" spans="1:4" x14ac:dyDescent="0.2">
      <c r="A34" s="1" t="s">
        <v>504</v>
      </c>
    </row>
    <row r="36" spans="1:4" x14ac:dyDescent="0.2">
      <c r="A36" s="1" t="s">
        <v>506</v>
      </c>
    </row>
    <row r="38" spans="1:4" x14ac:dyDescent="0.2">
      <c r="C38" s="49">
        <v>44196</v>
      </c>
      <c r="D38" s="49">
        <v>44561</v>
      </c>
    </row>
    <row r="39" spans="1:4" x14ac:dyDescent="0.2">
      <c r="B39" s="1" t="s">
        <v>95</v>
      </c>
      <c r="C39" s="76">
        <v>2000000</v>
      </c>
      <c r="D39" s="76">
        <v>2000000</v>
      </c>
    </row>
    <row r="40" spans="1:4" x14ac:dyDescent="0.2">
      <c r="B40" s="1" t="s">
        <v>96</v>
      </c>
      <c r="C40" s="76">
        <f>C43</f>
        <v>142500</v>
      </c>
      <c r="D40" s="76">
        <f>C40+D43</f>
        <v>285000</v>
      </c>
    </row>
    <row r="41" spans="1:4" x14ac:dyDescent="0.2">
      <c r="B41" s="1" t="s">
        <v>99</v>
      </c>
      <c r="C41" s="77">
        <f>C39-C40</f>
        <v>1857500</v>
      </c>
      <c r="D41" s="77">
        <f>D39-D40</f>
        <v>1715000</v>
      </c>
    </row>
    <row r="42" spans="1:4" x14ac:dyDescent="0.2">
      <c r="C42" s="76"/>
      <c r="D42" s="76"/>
    </row>
    <row r="43" spans="1:4" x14ac:dyDescent="0.2">
      <c r="B43" s="1" t="s">
        <v>100</v>
      </c>
      <c r="C43" s="76">
        <f>D28/E28+D29/E29+D30/E30</f>
        <v>142500</v>
      </c>
      <c r="D43" s="76">
        <f>C43</f>
        <v>142500</v>
      </c>
    </row>
    <row r="54" spans="1:8" x14ac:dyDescent="0.2">
      <c r="A54" s="1" t="s">
        <v>507</v>
      </c>
    </row>
    <row r="55" spans="1:8" x14ac:dyDescent="0.2">
      <c r="A55" s="1" t="s">
        <v>508</v>
      </c>
    </row>
    <row r="56" spans="1:8" x14ac:dyDescent="0.2">
      <c r="A56" s="1" t="s">
        <v>509</v>
      </c>
    </row>
    <row r="57" spans="1:8" x14ac:dyDescent="0.2">
      <c r="A57" s="1" t="s">
        <v>510</v>
      </c>
    </row>
    <row r="58" spans="1:8" x14ac:dyDescent="0.2">
      <c r="A58" s="1" t="s">
        <v>511</v>
      </c>
    </row>
    <row r="60" spans="1:8" x14ac:dyDescent="0.2">
      <c r="A60" s="78" t="s">
        <v>512</v>
      </c>
      <c r="B60" s="78"/>
      <c r="C60" s="78"/>
      <c r="D60" s="78"/>
      <c r="E60" s="78"/>
      <c r="F60" s="78"/>
      <c r="G60" s="78"/>
      <c r="H60" s="78"/>
    </row>
    <row r="62" spans="1:8" x14ac:dyDescent="0.2">
      <c r="A62" s="1" t="s">
        <v>513</v>
      </c>
    </row>
    <row r="63" spans="1:8" x14ac:dyDescent="0.2">
      <c r="A63" s="1" t="s">
        <v>514</v>
      </c>
    </row>
    <row r="64" spans="1:8" x14ac:dyDescent="0.2">
      <c r="A64" s="1" t="s">
        <v>515</v>
      </c>
    </row>
    <row r="65" spans="1:8" x14ac:dyDescent="0.2">
      <c r="A65" s="1" t="s">
        <v>516</v>
      </c>
    </row>
    <row r="66" spans="1:8" x14ac:dyDescent="0.2">
      <c r="A66" s="1" t="s">
        <v>520</v>
      </c>
    </row>
    <row r="67" spans="1:8" x14ac:dyDescent="0.2">
      <c r="A67" s="1" t="s">
        <v>517</v>
      </c>
    </row>
    <row r="69" spans="1:8" x14ac:dyDescent="0.2">
      <c r="A69" s="1" t="s">
        <v>518</v>
      </c>
    </row>
    <row r="70" spans="1:8" x14ac:dyDescent="0.2">
      <c r="A70" s="1" t="s">
        <v>519</v>
      </c>
    </row>
    <row r="71" spans="1:8" x14ac:dyDescent="0.2">
      <c r="E71" s="56">
        <v>44927</v>
      </c>
      <c r="F71" s="56">
        <v>44927</v>
      </c>
    </row>
    <row r="72" spans="1:8" x14ac:dyDescent="0.2">
      <c r="E72" s="19" t="s">
        <v>296</v>
      </c>
      <c r="F72" s="19" t="s">
        <v>296</v>
      </c>
    </row>
    <row r="73" spans="1:8" x14ac:dyDescent="0.2">
      <c r="E73" s="19" t="s">
        <v>533</v>
      </c>
      <c r="F73" s="19" t="s">
        <v>535</v>
      </c>
    </row>
    <row r="74" spans="1:8" x14ac:dyDescent="0.2">
      <c r="B74" s="36">
        <v>44196</v>
      </c>
      <c r="C74" s="36">
        <v>44561</v>
      </c>
      <c r="D74" s="36">
        <v>44926</v>
      </c>
      <c r="E74" s="40" t="s">
        <v>497</v>
      </c>
      <c r="F74" s="40" t="s">
        <v>536</v>
      </c>
      <c r="G74" s="36">
        <v>45291</v>
      </c>
      <c r="H74" s="36">
        <v>45657</v>
      </c>
    </row>
    <row r="75" spans="1:8" x14ac:dyDescent="0.2">
      <c r="A75" s="1" t="s">
        <v>95</v>
      </c>
      <c r="B75" s="38">
        <v>500000</v>
      </c>
      <c r="C75" s="38">
        <v>500000</v>
      </c>
      <c r="D75" s="38">
        <v>500000</v>
      </c>
      <c r="E75" s="38">
        <f>D75-150000</f>
        <v>350000</v>
      </c>
      <c r="F75" s="38">
        <f>E75+150000</f>
        <v>500000</v>
      </c>
      <c r="G75" s="38">
        <f>F75</f>
        <v>500000</v>
      </c>
      <c r="H75" s="38">
        <f>G75</f>
        <v>500000</v>
      </c>
    </row>
    <row r="76" spans="1:8" x14ac:dyDescent="0.2">
      <c r="A76" s="1" t="s">
        <v>96</v>
      </c>
      <c r="B76" s="38">
        <f>B79</f>
        <v>100000</v>
      </c>
      <c r="C76" s="38">
        <f>B76+C79</f>
        <v>200000</v>
      </c>
      <c r="D76" s="38">
        <f>C76+D79</f>
        <v>300000</v>
      </c>
      <c r="E76" s="38">
        <f>D76-90000</f>
        <v>210000</v>
      </c>
      <c r="F76" s="38">
        <f>E76</f>
        <v>210000</v>
      </c>
      <c r="G76" s="38">
        <f>F76+G79</f>
        <v>355000</v>
      </c>
      <c r="H76" s="38">
        <f>G76+H79</f>
        <v>500000</v>
      </c>
    </row>
    <row r="77" spans="1:8" x14ac:dyDescent="0.2">
      <c r="A77" s="1" t="s">
        <v>99</v>
      </c>
      <c r="B77" s="39">
        <f>B75-B76</f>
        <v>400000</v>
      </c>
      <c r="C77" s="39">
        <f>C75-C76</f>
        <v>300000</v>
      </c>
      <c r="D77" s="39">
        <f>D75-D76</f>
        <v>200000</v>
      </c>
      <c r="E77" s="39">
        <f>E75-E76</f>
        <v>140000</v>
      </c>
      <c r="F77" s="39">
        <f>F75-F76</f>
        <v>290000</v>
      </c>
      <c r="G77" s="39">
        <f>G75-G76</f>
        <v>145000</v>
      </c>
      <c r="H77" s="39">
        <f>H75-H76</f>
        <v>0</v>
      </c>
    </row>
    <row r="78" spans="1:8" x14ac:dyDescent="0.2">
      <c r="B78" s="38"/>
      <c r="C78" s="38"/>
      <c r="D78" s="38"/>
      <c r="E78" s="19"/>
      <c r="F78" s="19"/>
      <c r="G78" s="19"/>
      <c r="H78" s="19"/>
    </row>
    <row r="79" spans="1:8" x14ac:dyDescent="0.2">
      <c r="A79" s="1" t="s">
        <v>100</v>
      </c>
      <c r="B79" s="38">
        <f>B75/5</f>
        <v>100000</v>
      </c>
      <c r="C79" s="38">
        <f>C75/5</f>
        <v>100000</v>
      </c>
      <c r="D79" s="38">
        <f>D75/5</f>
        <v>100000</v>
      </c>
      <c r="E79" s="19"/>
      <c r="F79" s="19"/>
      <c r="G79" s="19">
        <f>F77/2</f>
        <v>145000</v>
      </c>
      <c r="H79" s="19">
        <f>G79</f>
        <v>145000</v>
      </c>
    </row>
    <row r="80" spans="1:8" x14ac:dyDescent="0.2">
      <c r="B80" s="38"/>
      <c r="C80" s="38"/>
      <c r="D80" s="38"/>
      <c r="E80" s="19"/>
      <c r="F80" s="19"/>
      <c r="G80" s="19"/>
      <c r="H80" s="19"/>
    </row>
    <row r="81" spans="1:8" x14ac:dyDescent="0.2">
      <c r="A81" s="1" t="s">
        <v>534</v>
      </c>
      <c r="B81" s="38"/>
      <c r="C81" s="38"/>
      <c r="D81" s="38"/>
      <c r="E81" s="79">
        <f>F95</f>
        <v>60000</v>
      </c>
      <c r="F81" s="79"/>
      <c r="G81" s="38">
        <f>E81</f>
        <v>60000</v>
      </c>
      <c r="H81" s="19"/>
    </row>
    <row r="83" spans="1:8" x14ac:dyDescent="0.2">
      <c r="A83" s="1" t="s">
        <v>521</v>
      </c>
    </row>
    <row r="84" spans="1:8" x14ac:dyDescent="0.2">
      <c r="B84" s="1" t="s">
        <v>522</v>
      </c>
    </row>
    <row r="85" spans="1:8" x14ac:dyDescent="0.2">
      <c r="B85" s="1" t="s">
        <v>523</v>
      </c>
    </row>
    <row r="87" spans="1:8" x14ac:dyDescent="0.2">
      <c r="A87" s="1" t="s">
        <v>524</v>
      </c>
    </row>
    <row r="88" spans="1:8" x14ac:dyDescent="0.2">
      <c r="B88" s="1" t="s">
        <v>525</v>
      </c>
    </row>
    <row r="89" spans="1:8" x14ac:dyDescent="0.2">
      <c r="B89" s="1" t="s">
        <v>526</v>
      </c>
    </row>
    <row r="90" spans="1:8" x14ac:dyDescent="0.2">
      <c r="B90" s="1" t="s">
        <v>527</v>
      </c>
    </row>
    <row r="91" spans="1:8" x14ac:dyDescent="0.2">
      <c r="B91" s="1" t="s">
        <v>528</v>
      </c>
    </row>
    <row r="93" spans="1:8" x14ac:dyDescent="0.2">
      <c r="C93" s="1" t="s">
        <v>529</v>
      </c>
      <c r="F93" s="23">
        <v>150000</v>
      </c>
    </row>
    <row r="94" spans="1:8" x14ac:dyDescent="0.2">
      <c r="C94" s="1" t="s">
        <v>530</v>
      </c>
      <c r="F94" s="23">
        <v>90000</v>
      </c>
      <c r="H94" s="1" t="s">
        <v>531</v>
      </c>
    </row>
    <row r="95" spans="1:8" x14ac:dyDescent="0.2">
      <c r="C95" s="1" t="s">
        <v>532</v>
      </c>
      <c r="F95" s="23">
        <f>F93-F94</f>
        <v>60000</v>
      </c>
    </row>
    <row r="97" spans="1:8" x14ac:dyDescent="0.2">
      <c r="A97" s="78" t="s">
        <v>537</v>
      </c>
      <c r="B97" s="78"/>
      <c r="C97" s="78"/>
      <c r="D97" s="78"/>
      <c r="E97" s="78"/>
      <c r="F97" s="78"/>
      <c r="G97" s="78"/>
      <c r="H97" s="78"/>
    </row>
    <row r="99" spans="1:8" x14ac:dyDescent="0.2">
      <c r="A99" s="1" t="s">
        <v>538</v>
      </c>
    </row>
    <row r="100" spans="1:8" x14ac:dyDescent="0.2">
      <c r="A100" s="1" t="s">
        <v>539</v>
      </c>
    </row>
    <row r="101" spans="1:8" x14ac:dyDescent="0.2">
      <c r="A101" s="1" t="s">
        <v>540</v>
      </c>
    </row>
    <row r="102" spans="1:8" x14ac:dyDescent="0.2">
      <c r="A102" s="1" t="s">
        <v>541</v>
      </c>
    </row>
    <row r="103" spans="1:8" x14ac:dyDescent="0.2">
      <c r="A103" s="1" t="s">
        <v>542</v>
      </c>
    </row>
    <row r="104" spans="1:8" x14ac:dyDescent="0.2">
      <c r="A104" s="1" t="s">
        <v>543</v>
      </c>
    </row>
    <row r="105" spans="1:8" x14ac:dyDescent="0.2">
      <c r="A105" s="1" t="s">
        <v>544</v>
      </c>
    </row>
    <row r="106" spans="1:8" x14ac:dyDescent="0.2">
      <c r="A106" s="1" t="s">
        <v>545</v>
      </c>
    </row>
    <row r="108" spans="1:8" x14ac:dyDescent="0.2">
      <c r="A108" s="1" t="s">
        <v>546</v>
      </c>
    </row>
    <row r="110" spans="1:8" x14ac:dyDescent="0.2">
      <c r="C110" s="19"/>
      <c r="D110" s="19" t="s">
        <v>549</v>
      </c>
      <c r="E110" s="19" t="s">
        <v>550</v>
      </c>
      <c r="F110" s="19"/>
    </row>
    <row r="111" spans="1:8" x14ac:dyDescent="0.2">
      <c r="C111" s="36">
        <v>44196</v>
      </c>
      <c r="D111" s="36">
        <v>44378</v>
      </c>
      <c r="E111" s="36">
        <v>44378</v>
      </c>
      <c r="F111" s="36">
        <v>44561</v>
      </c>
      <c r="G111" s="36">
        <v>44926</v>
      </c>
    </row>
    <row r="112" spans="1:8" x14ac:dyDescent="0.2">
      <c r="B112" s="1" t="s">
        <v>95</v>
      </c>
      <c r="C112" s="21">
        <v>7200</v>
      </c>
      <c r="D112" s="21">
        <f>C112</f>
        <v>7200</v>
      </c>
      <c r="E112" s="21">
        <f>D112-G127+1000</f>
        <v>7200</v>
      </c>
      <c r="F112" s="21">
        <f>E112</f>
        <v>7200</v>
      </c>
      <c r="G112" s="21">
        <f>F112</f>
        <v>7200</v>
      </c>
    </row>
    <row r="113" spans="2:9" x14ac:dyDescent="0.2">
      <c r="B113" s="1" t="s">
        <v>96</v>
      </c>
      <c r="C113" s="21">
        <f>-C118</f>
        <v>-2400</v>
      </c>
      <c r="D113" s="21">
        <f>C113-D118</f>
        <v>-3600</v>
      </c>
      <c r="E113" s="21">
        <f>D113+G128</f>
        <v>-3100</v>
      </c>
      <c r="F113" s="21">
        <f>E113-E114/1.5*0.5</f>
        <v>-4466.666666666667</v>
      </c>
      <c r="G113" s="21">
        <f>F113-G118</f>
        <v>-7200</v>
      </c>
    </row>
    <row r="114" spans="2:9" x14ac:dyDescent="0.2">
      <c r="B114" s="1" t="s">
        <v>99</v>
      </c>
      <c r="C114" s="81">
        <f>C112+C113</f>
        <v>4800</v>
      </c>
      <c r="D114" s="81">
        <f>D112+D113</f>
        <v>3600</v>
      </c>
      <c r="E114" s="81">
        <f>E112+E113</f>
        <v>4100</v>
      </c>
      <c r="F114" s="81">
        <f>F112+F113</f>
        <v>2733.333333333333</v>
      </c>
      <c r="G114" s="81">
        <f>G112+G113</f>
        <v>0</v>
      </c>
    </row>
    <row r="115" spans="2:9" x14ac:dyDescent="0.2">
      <c r="C115" s="21"/>
      <c r="D115" s="21"/>
      <c r="E115" s="21"/>
      <c r="F115" s="21"/>
      <c r="G115" s="21"/>
    </row>
    <row r="116" spans="2:9" x14ac:dyDescent="0.2">
      <c r="B116" s="1" t="s">
        <v>547</v>
      </c>
      <c r="C116" s="21">
        <v>8000</v>
      </c>
      <c r="D116" s="21">
        <v>0</v>
      </c>
      <c r="E116" s="21">
        <v>0</v>
      </c>
      <c r="F116" s="21">
        <v>0</v>
      </c>
      <c r="G116" s="21"/>
    </row>
    <row r="117" spans="2:9" x14ac:dyDescent="0.2">
      <c r="C117" s="21"/>
      <c r="D117" s="21"/>
      <c r="E117" s="21"/>
      <c r="F117" s="21"/>
      <c r="G117" s="21"/>
    </row>
    <row r="118" spans="2:9" x14ac:dyDescent="0.2">
      <c r="B118" s="1" t="s">
        <v>100</v>
      </c>
      <c r="C118" s="21">
        <f>C112/3</f>
        <v>2400</v>
      </c>
      <c r="D118" s="80">
        <f>C118/2</f>
        <v>1200</v>
      </c>
      <c r="E118" s="80"/>
      <c r="F118" s="21">
        <f>D118+E114/1.5*(6/12)</f>
        <v>2566.666666666667</v>
      </c>
      <c r="G118" s="21">
        <f>E114/1.5</f>
        <v>2733.3333333333335</v>
      </c>
    </row>
    <row r="119" spans="2:9" x14ac:dyDescent="0.2">
      <c r="B119" s="1" t="s">
        <v>548</v>
      </c>
      <c r="C119" s="21">
        <v>800</v>
      </c>
      <c r="D119" s="21"/>
      <c r="E119" s="21"/>
      <c r="F119" s="21"/>
      <c r="G119" s="21"/>
    </row>
    <row r="120" spans="2:9" x14ac:dyDescent="0.2">
      <c r="C120" s="21"/>
      <c r="D120" s="21"/>
      <c r="E120" s="21"/>
      <c r="F120" s="21"/>
      <c r="G120" s="21"/>
    </row>
    <row r="121" spans="2:9" x14ac:dyDescent="0.2">
      <c r="B121" s="1" t="s">
        <v>551</v>
      </c>
      <c r="C121" s="21"/>
      <c r="D121" s="21"/>
      <c r="E121" s="21">
        <f>G129</f>
        <v>500</v>
      </c>
      <c r="F121" s="21">
        <f>E121</f>
        <v>500</v>
      </c>
      <c r="G121" s="21"/>
    </row>
    <row r="123" spans="2:9" x14ac:dyDescent="0.2">
      <c r="B123" s="1" t="s">
        <v>552</v>
      </c>
    </row>
    <row r="124" spans="2:9" x14ac:dyDescent="0.2">
      <c r="B124" s="1" t="s">
        <v>553</v>
      </c>
    </row>
    <row r="125" spans="2:9" x14ac:dyDescent="0.2">
      <c r="B125" s="1" t="s">
        <v>554</v>
      </c>
    </row>
    <row r="127" spans="2:9" x14ac:dyDescent="0.2">
      <c r="B127" s="1" t="s">
        <v>555</v>
      </c>
      <c r="G127" s="23">
        <v>1000</v>
      </c>
    </row>
    <row r="128" spans="2:9" x14ac:dyDescent="0.2">
      <c r="B128" s="1" t="s">
        <v>556</v>
      </c>
      <c r="G128" s="1">
        <v>500</v>
      </c>
      <c r="I128" s="1" t="s">
        <v>557</v>
      </c>
    </row>
    <row r="129" spans="2:9" x14ac:dyDescent="0.2">
      <c r="B129" s="1" t="s">
        <v>558</v>
      </c>
      <c r="G129" s="23">
        <f>G127-G128</f>
        <v>500</v>
      </c>
      <c r="I129" s="1" t="s">
        <v>559</v>
      </c>
    </row>
    <row r="131" spans="2:9" x14ac:dyDescent="0.2">
      <c r="B131" s="1" t="s">
        <v>560</v>
      </c>
    </row>
    <row r="132" spans="2:9" x14ac:dyDescent="0.2">
      <c r="B132" s="1" t="s">
        <v>561</v>
      </c>
    </row>
    <row r="134" spans="2:9" x14ac:dyDescent="0.2">
      <c r="F134" s="40" t="s">
        <v>501</v>
      </c>
    </row>
    <row r="135" spans="2:9" x14ac:dyDescent="0.2">
      <c r="B135" s="35">
        <v>43831</v>
      </c>
      <c r="C135" s="1" t="s">
        <v>562</v>
      </c>
      <c r="F135" s="21">
        <v>0</v>
      </c>
    </row>
    <row r="136" spans="2:9" x14ac:dyDescent="0.2">
      <c r="B136" s="35">
        <v>44196</v>
      </c>
      <c r="C136" s="1" t="s">
        <v>100</v>
      </c>
      <c r="F136" s="21">
        <v>2400</v>
      </c>
      <c r="H136" s="1" t="s">
        <v>568</v>
      </c>
    </row>
    <row r="137" spans="2:9" x14ac:dyDescent="0.2">
      <c r="B137" s="35">
        <v>44196</v>
      </c>
      <c r="C137" s="1" t="s">
        <v>563</v>
      </c>
      <c r="F137" s="83">
        <f>F135+F136</f>
        <v>2400</v>
      </c>
    </row>
    <row r="138" spans="2:9" x14ac:dyDescent="0.2">
      <c r="B138" s="35">
        <v>44378</v>
      </c>
      <c r="C138" s="1" t="s">
        <v>564</v>
      </c>
      <c r="F138" s="21">
        <v>1200</v>
      </c>
      <c r="H138" s="1" t="s">
        <v>569</v>
      </c>
    </row>
    <row r="139" spans="2:9" x14ac:dyDescent="0.2">
      <c r="B139" s="35">
        <v>44378</v>
      </c>
      <c r="C139" s="1" t="s">
        <v>566</v>
      </c>
      <c r="F139" s="21">
        <v>-500</v>
      </c>
      <c r="H139" s="1" t="s">
        <v>557</v>
      </c>
    </row>
    <row r="140" spans="2:9" x14ac:dyDescent="0.2">
      <c r="B140" s="35">
        <v>44561</v>
      </c>
      <c r="C140" s="1" t="s">
        <v>565</v>
      </c>
      <c r="F140" s="21">
        <f>4100/1.5*(6/12)</f>
        <v>1366.6666666666667</v>
      </c>
      <c r="H140" s="1" t="s">
        <v>570</v>
      </c>
    </row>
    <row r="141" spans="2:9" x14ac:dyDescent="0.2">
      <c r="B141" s="35">
        <v>44561</v>
      </c>
      <c r="C141" s="1" t="s">
        <v>563</v>
      </c>
      <c r="F141" s="83">
        <f>SUM(F137:F140)</f>
        <v>4466.666666666667</v>
      </c>
    </row>
    <row r="142" spans="2:9" x14ac:dyDescent="0.2">
      <c r="B142" s="35">
        <v>44926</v>
      </c>
      <c r="C142" s="1" t="s">
        <v>567</v>
      </c>
      <c r="F142" s="21">
        <f>4100/1.5</f>
        <v>2733.3333333333335</v>
      </c>
      <c r="H142" s="1" t="s">
        <v>571</v>
      </c>
    </row>
    <row r="143" spans="2:9" x14ac:dyDescent="0.2">
      <c r="B143" s="35">
        <v>44926</v>
      </c>
      <c r="C143" s="1" t="s">
        <v>563</v>
      </c>
      <c r="F143" s="83">
        <f>F141+F142</f>
        <v>7200</v>
      </c>
    </row>
    <row r="144" spans="2:9" ht="17" thickBot="1" x14ac:dyDescent="0.25"/>
    <row r="145" spans="1:8" ht="17" thickBot="1" x14ac:dyDescent="0.25">
      <c r="A145" s="84" t="s">
        <v>603</v>
      </c>
      <c r="B145" s="85"/>
      <c r="C145" s="85"/>
      <c r="D145" s="85"/>
      <c r="E145" s="85"/>
      <c r="F145" s="85"/>
      <c r="G145" s="85"/>
      <c r="H145" s="86"/>
    </row>
    <row r="146" spans="1:8" ht="17" thickBot="1" x14ac:dyDescent="0.25"/>
    <row r="147" spans="1:8" x14ac:dyDescent="0.2">
      <c r="B147" s="13" t="s">
        <v>572</v>
      </c>
      <c r="C147" s="5"/>
      <c r="D147" s="5"/>
      <c r="E147" s="5"/>
      <c r="F147" s="5"/>
      <c r="G147" s="6"/>
    </row>
    <row r="148" spans="1:8" x14ac:dyDescent="0.2">
      <c r="B148" s="7" t="s">
        <v>573</v>
      </c>
      <c r="G148" s="9"/>
    </row>
    <row r="149" spans="1:8" ht="17" thickBot="1" x14ac:dyDescent="0.25">
      <c r="B149" s="10" t="s">
        <v>574</v>
      </c>
      <c r="C149" s="11"/>
      <c r="D149" s="11"/>
      <c r="E149" s="11"/>
      <c r="F149" s="11"/>
      <c r="G149" s="12"/>
    </row>
    <row r="150" spans="1:8" x14ac:dyDescent="0.2">
      <c r="B150" s="87" t="s">
        <v>575</v>
      </c>
      <c r="F150" s="88" t="s">
        <v>575</v>
      </c>
    </row>
    <row r="151" spans="1:8" x14ac:dyDescent="0.2">
      <c r="B151" s="89" t="s">
        <v>576</v>
      </c>
      <c r="F151" s="90" t="s">
        <v>577</v>
      </c>
    </row>
    <row r="152" spans="1:8" x14ac:dyDescent="0.2">
      <c r="B152" s="89" t="s">
        <v>578</v>
      </c>
      <c r="F152" s="90" t="s">
        <v>578</v>
      </c>
    </row>
    <row r="153" spans="1:8" x14ac:dyDescent="0.2">
      <c r="B153" s="89" t="s">
        <v>579</v>
      </c>
      <c r="F153" s="90" t="s">
        <v>580</v>
      </c>
    </row>
    <row r="154" spans="1:8" ht="17" thickBot="1" x14ac:dyDescent="0.25">
      <c r="B154" s="91" t="s">
        <v>581</v>
      </c>
      <c r="F154" s="92" t="s">
        <v>581</v>
      </c>
    </row>
    <row r="155" spans="1:8" ht="17" thickBot="1" x14ac:dyDescent="0.25">
      <c r="B155" s="87" t="s">
        <v>582</v>
      </c>
      <c r="E155" s="88" t="s">
        <v>583</v>
      </c>
    </row>
    <row r="156" spans="1:8" ht="17" thickBot="1" x14ac:dyDescent="0.25">
      <c r="B156" s="89" t="s">
        <v>584</v>
      </c>
      <c r="C156" s="93" t="s">
        <v>585</v>
      </c>
      <c r="E156" s="90" t="s">
        <v>586</v>
      </c>
    </row>
    <row r="157" spans="1:8" x14ac:dyDescent="0.2">
      <c r="B157" s="89" t="s">
        <v>587</v>
      </c>
      <c r="C157" s="94" t="s">
        <v>588</v>
      </c>
      <c r="E157" s="90" t="s">
        <v>589</v>
      </c>
      <c r="F157" s="95" t="s">
        <v>590</v>
      </c>
      <c r="G157" s="96"/>
    </row>
    <row r="158" spans="1:8" x14ac:dyDescent="0.2">
      <c r="B158" s="89" t="s">
        <v>591</v>
      </c>
      <c r="C158" s="94" t="s">
        <v>592</v>
      </c>
      <c r="E158" s="90" t="s">
        <v>593</v>
      </c>
      <c r="F158" s="97" t="s">
        <v>594</v>
      </c>
      <c r="G158" s="98"/>
    </row>
    <row r="159" spans="1:8" x14ac:dyDescent="0.2">
      <c r="B159" s="89" t="s">
        <v>595</v>
      </c>
      <c r="C159" s="94" t="s">
        <v>596</v>
      </c>
      <c r="E159" s="90" t="s">
        <v>597</v>
      </c>
      <c r="F159" s="97" t="s">
        <v>598</v>
      </c>
      <c r="G159" s="98"/>
    </row>
    <row r="160" spans="1:8" ht="17" thickBot="1" x14ac:dyDescent="0.25">
      <c r="B160" s="89" t="s">
        <v>586</v>
      </c>
      <c r="C160" s="99" t="s">
        <v>599</v>
      </c>
      <c r="E160" s="90" t="s">
        <v>600</v>
      </c>
      <c r="F160" s="100" t="s">
        <v>601</v>
      </c>
      <c r="G160" s="101"/>
    </row>
    <row r="161" spans="1:8" ht="17" thickBot="1" x14ac:dyDescent="0.25">
      <c r="B161" s="91" t="s">
        <v>602</v>
      </c>
      <c r="E161" s="92" t="s">
        <v>584</v>
      </c>
    </row>
    <row r="163" spans="1:8" x14ac:dyDescent="0.2">
      <c r="A163" s="78" t="s">
        <v>604</v>
      </c>
      <c r="B163" s="78"/>
      <c r="C163" s="78"/>
      <c r="D163" s="78"/>
      <c r="E163" s="78"/>
      <c r="F163" s="78"/>
      <c r="G163" s="78"/>
      <c r="H163" s="78"/>
    </row>
    <row r="164" spans="1:8" x14ac:dyDescent="0.2">
      <c r="A164" s="1" t="s">
        <v>605</v>
      </c>
    </row>
    <row r="165" spans="1:8" x14ac:dyDescent="0.2">
      <c r="A165" s="1" t="s">
        <v>606</v>
      </c>
    </row>
    <row r="166" spans="1:8" x14ac:dyDescent="0.2">
      <c r="A166" s="1" t="s">
        <v>612</v>
      </c>
    </row>
    <row r="167" spans="1:8" x14ac:dyDescent="0.2">
      <c r="A167" s="1" t="s">
        <v>607</v>
      </c>
    </row>
    <row r="168" spans="1:8" x14ac:dyDescent="0.2">
      <c r="A168" s="1" t="s">
        <v>608</v>
      </c>
    </row>
    <row r="169" spans="1:8" x14ac:dyDescent="0.2">
      <c r="A169" s="1" t="s">
        <v>609</v>
      </c>
    </row>
    <row r="170" spans="1:8" x14ac:dyDescent="0.2">
      <c r="A170" s="1" t="s">
        <v>610</v>
      </c>
    </row>
    <row r="172" spans="1:8" x14ac:dyDescent="0.2">
      <c r="A172" s="1" t="s">
        <v>60</v>
      </c>
    </row>
    <row r="173" spans="1:8" x14ac:dyDescent="0.2">
      <c r="A173" s="2" t="s">
        <v>611</v>
      </c>
    </row>
    <row r="175" spans="1:8" x14ac:dyDescent="0.2">
      <c r="A175" s="1" t="s">
        <v>613</v>
      </c>
    </row>
    <row r="176" spans="1:8" x14ac:dyDescent="0.2">
      <c r="A176" s="1" t="s">
        <v>614</v>
      </c>
    </row>
    <row r="177" spans="1:8" x14ac:dyDescent="0.2">
      <c r="A177" s="1" t="s">
        <v>615</v>
      </c>
    </row>
    <row r="179" spans="1:8" x14ac:dyDescent="0.2">
      <c r="A179" s="2" t="s">
        <v>616</v>
      </c>
    </row>
    <row r="181" spans="1:8" x14ac:dyDescent="0.2">
      <c r="A181" s="1" t="s">
        <v>617</v>
      </c>
    </row>
    <row r="182" spans="1:8" x14ac:dyDescent="0.2">
      <c r="A182" s="1" t="s">
        <v>618</v>
      </c>
    </row>
    <row r="184" spans="1:8" x14ac:dyDescent="0.2">
      <c r="B184" s="102" t="s">
        <v>619</v>
      </c>
      <c r="C184" s="102"/>
      <c r="D184" s="102"/>
      <c r="F184" s="102" t="s">
        <v>622</v>
      </c>
      <c r="G184" s="102"/>
      <c r="H184" s="102"/>
    </row>
    <row r="185" spans="1:8" x14ac:dyDescent="0.2">
      <c r="B185" s="1" t="s">
        <v>620</v>
      </c>
      <c r="D185" s="23">
        <v>78000</v>
      </c>
      <c r="H185" s="103">
        <v>211000</v>
      </c>
    </row>
    <row r="186" spans="1:8" x14ac:dyDescent="0.2">
      <c r="B186" s="1" t="s">
        <v>621</v>
      </c>
      <c r="D186" s="23">
        <v>90000</v>
      </c>
    </row>
    <row r="187" spans="1:8" x14ac:dyDescent="0.2">
      <c r="B187" s="1" t="s">
        <v>254</v>
      </c>
      <c r="D187" s="51">
        <f>D185+D186</f>
        <v>168000</v>
      </c>
    </row>
    <row r="192" spans="1:8" x14ac:dyDescent="0.2">
      <c r="D192" s="1" t="s">
        <v>623</v>
      </c>
    </row>
    <row r="193" spans="1:8" x14ac:dyDescent="0.2">
      <c r="D193" s="1" t="s">
        <v>624</v>
      </c>
    </row>
    <row r="194" spans="1:8" x14ac:dyDescent="0.2">
      <c r="D194" s="1" t="s">
        <v>625</v>
      </c>
    </row>
    <row r="195" spans="1:8" x14ac:dyDescent="0.2">
      <c r="D195" s="1" t="s">
        <v>626</v>
      </c>
    </row>
    <row r="196" spans="1:8" x14ac:dyDescent="0.2">
      <c r="D196" s="1" t="s">
        <v>627</v>
      </c>
      <c r="H196" s="82">
        <v>211000</v>
      </c>
    </row>
    <row r="198" spans="1:8" x14ac:dyDescent="0.2">
      <c r="A198" s="2" t="s">
        <v>628</v>
      </c>
    </row>
    <row r="200" spans="1:8" x14ac:dyDescent="0.2">
      <c r="A200" s="1" t="s">
        <v>629</v>
      </c>
    </row>
    <row r="202" spans="1:8" x14ac:dyDescent="0.2">
      <c r="A202" s="1" t="s">
        <v>631</v>
      </c>
    </row>
    <row r="203" spans="1:8" x14ac:dyDescent="0.2">
      <c r="B203" s="1" t="s">
        <v>630</v>
      </c>
      <c r="E203" s="23">
        <f>D185</f>
        <v>78000</v>
      </c>
    </row>
    <row r="204" spans="1:8" x14ac:dyDescent="0.2">
      <c r="B204" s="1" t="s">
        <v>632</v>
      </c>
      <c r="E204" s="23">
        <v>100000</v>
      </c>
    </row>
    <row r="205" spans="1:8" x14ac:dyDescent="0.2">
      <c r="B205" s="1" t="s">
        <v>633</v>
      </c>
      <c r="E205" s="23">
        <f>E203+E204</f>
        <v>178000</v>
      </c>
    </row>
    <row r="207" spans="1:8" x14ac:dyDescent="0.2">
      <c r="B207" s="1" t="s">
        <v>634</v>
      </c>
      <c r="F207" s="23">
        <f>H196</f>
        <v>211000</v>
      </c>
    </row>
    <row r="208" spans="1:8" x14ac:dyDescent="0.2">
      <c r="B208" s="1" t="s">
        <v>635</v>
      </c>
      <c r="F208" s="23">
        <f>E205</f>
        <v>178000</v>
      </c>
    </row>
    <row r="209" spans="1:8" x14ac:dyDescent="0.2">
      <c r="B209" s="1" t="s">
        <v>636</v>
      </c>
      <c r="F209" s="82">
        <f>F207-F208</f>
        <v>33000</v>
      </c>
    </row>
    <row r="212" spans="1:8" ht="36" x14ac:dyDescent="0.4">
      <c r="A212" s="104" t="s">
        <v>637</v>
      </c>
      <c r="B212" s="104"/>
      <c r="C212" s="104"/>
      <c r="D212" s="104"/>
      <c r="E212" s="104"/>
      <c r="F212" s="104"/>
      <c r="G212" s="104"/>
      <c r="H212" s="104"/>
    </row>
    <row r="213" spans="1:8" x14ac:dyDescent="0.2">
      <c r="D213" s="1" t="s">
        <v>638</v>
      </c>
    </row>
    <row r="214" spans="1:8" x14ac:dyDescent="0.2">
      <c r="D214" s="1" t="s">
        <v>639</v>
      </c>
    </row>
    <row r="215" spans="1:8" x14ac:dyDescent="0.2">
      <c r="D215" s="1" t="s">
        <v>640</v>
      </c>
    </row>
    <row r="216" spans="1:8" x14ac:dyDescent="0.2">
      <c r="D216" s="1" t="s">
        <v>641</v>
      </c>
    </row>
    <row r="217" spans="1:8" x14ac:dyDescent="0.2">
      <c r="D217" s="1" t="s">
        <v>642</v>
      </c>
    </row>
    <row r="218" spans="1:8" x14ac:dyDescent="0.2">
      <c r="D218" s="1" t="s">
        <v>643</v>
      </c>
    </row>
    <row r="219" spans="1:8" x14ac:dyDescent="0.2">
      <c r="D219" s="1" t="s">
        <v>644</v>
      </c>
    </row>
    <row r="221" spans="1:8" x14ac:dyDescent="0.2">
      <c r="D221" s="1" t="s">
        <v>645</v>
      </c>
    </row>
    <row r="222" spans="1:8" x14ac:dyDescent="0.2">
      <c r="D222" s="1" t="s">
        <v>646</v>
      </c>
    </row>
    <row r="223" spans="1:8" x14ac:dyDescent="0.2">
      <c r="D223" s="1" t="s">
        <v>647</v>
      </c>
    </row>
    <row r="225" spans="1:4" x14ac:dyDescent="0.2">
      <c r="D225" s="1" t="s">
        <v>648</v>
      </c>
    </row>
    <row r="226" spans="1:4" x14ac:dyDescent="0.2">
      <c r="D226" s="1" t="s">
        <v>649</v>
      </c>
    </row>
    <row r="227" spans="1:4" x14ac:dyDescent="0.2">
      <c r="D227" s="1" t="s">
        <v>650</v>
      </c>
    </row>
    <row r="229" spans="1:4" x14ac:dyDescent="0.2">
      <c r="A229" s="1" t="s">
        <v>651</v>
      </c>
    </row>
    <row r="230" spans="1:4" x14ac:dyDescent="0.2">
      <c r="A230" s="1" t="s">
        <v>652</v>
      </c>
    </row>
    <row r="231" spans="1:4" x14ac:dyDescent="0.2">
      <c r="A231" s="1" t="s">
        <v>653</v>
      </c>
    </row>
    <row r="232" spans="1:4" x14ac:dyDescent="0.2">
      <c r="A232" s="1" t="s">
        <v>654</v>
      </c>
    </row>
    <row r="233" spans="1:4" x14ac:dyDescent="0.2">
      <c r="A233" s="1" t="s">
        <v>655</v>
      </c>
    </row>
    <row r="234" spans="1:4" x14ac:dyDescent="0.2">
      <c r="B234" s="102" t="s">
        <v>656</v>
      </c>
      <c r="C234" s="102" t="s">
        <v>501</v>
      </c>
    </row>
    <row r="235" spans="1:4" x14ac:dyDescent="0.2">
      <c r="B235" s="35">
        <v>44196</v>
      </c>
      <c r="C235" s="23">
        <v>550000</v>
      </c>
    </row>
    <row r="236" spans="1:4" x14ac:dyDescent="0.2">
      <c r="B236" s="35">
        <v>44561</v>
      </c>
      <c r="C236" s="23">
        <v>570000</v>
      </c>
    </row>
    <row r="237" spans="1:4" x14ac:dyDescent="0.2">
      <c r="B237" s="35">
        <v>44926</v>
      </c>
      <c r="C237" s="23">
        <v>590000</v>
      </c>
    </row>
    <row r="239" spans="1:4" x14ac:dyDescent="0.2">
      <c r="A239" s="1" t="s">
        <v>657</v>
      </c>
    </row>
    <row r="241" spans="1:8" x14ac:dyDescent="0.2">
      <c r="C241" s="105" t="s">
        <v>658</v>
      </c>
      <c r="D241" s="105" t="s">
        <v>659</v>
      </c>
      <c r="E241" s="105" t="s">
        <v>658</v>
      </c>
      <c r="F241" s="105" t="s">
        <v>660</v>
      </c>
      <c r="G241" s="105" t="s">
        <v>658</v>
      </c>
      <c r="H241" s="105" t="s">
        <v>659</v>
      </c>
    </row>
    <row r="242" spans="1:8" x14ac:dyDescent="0.2">
      <c r="C242" s="36">
        <v>44196</v>
      </c>
      <c r="D242" s="36">
        <v>44196</v>
      </c>
      <c r="E242" s="36">
        <v>44561</v>
      </c>
      <c r="F242" s="36">
        <v>44561</v>
      </c>
      <c r="G242" s="36">
        <v>44926</v>
      </c>
      <c r="H242" s="36">
        <v>44926</v>
      </c>
    </row>
    <row r="243" spans="1:8" x14ac:dyDescent="0.2">
      <c r="A243" s="1" t="s">
        <v>663</v>
      </c>
      <c r="C243" s="19">
        <v>500000</v>
      </c>
      <c r="D243" s="38">
        <f>D245</f>
        <v>550000</v>
      </c>
      <c r="E243" s="38">
        <f>D243</f>
        <v>550000</v>
      </c>
      <c r="F243" s="38">
        <f>F245</f>
        <v>570000</v>
      </c>
      <c r="G243" s="38">
        <f>F243</f>
        <v>570000</v>
      </c>
      <c r="H243" s="38">
        <f>H245</f>
        <v>590000</v>
      </c>
    </row>
    <row r="244" spans="1:8" x14ac:dyDescent="0.2">
      <c r="A244" s="1" t="s">
        <v>96</v>
      </c>
      <c r="C244" s="19">
        <f>-C247</f>
        <v>-50000</v>
      </c>
      <c r="D244" s="19">
        <v>0</v>
      </c>
      <c r="E244" s="38">
        <f>-E247</f>
        <v>-61111.111111111109</v>
      </c>
      <c r="F244" s="19">
        <v>0</v>
      </c>
      <c r="G244" s="19">
        <f>-G247</f>
        <v>-71250</v>
      </c>
      <c r="H244" s="19">
        <v>0</v>
      </c>
    </row>
    <row r="245" spans="1:8" x14ac:dyDescent="0.2">
      <c r="A245" s="1" t="s">
        <v>99</v>
      </c>
      <c r="C245" s="19">
        <f>C243+C244</f>
        <v>450000</v>
      </c>
      <c r="D245" s="38">
        <f>C235</f>
        <v>550000</v>
      </c>
      <c r="E245" s="38">
        <f>E243+E244</f>
        <v>488888.88888888888</v>
      </c>
      <c r="F245" s="38">
        <f>C236</f>
        <v>570000</v>
      </c>
      <c r="G245" s="38">
        <f>G243+G244</f>
        <v>498750</v>
      </c>
      <c r="H245" s="38">
        <f>C237</f>
        <v>590000</v>
      </c>
    </row>
    <row r="246" spans="1:8" x14ac:dyDescent="0.2">
      <c r="C246" s="19"/>
      <c r="D246" s="19"/>
      <c r="E246" s="19"/>
      <c r="F246" s="19"/>
      <c r="G246" s="19"/>
      <c r="H246" s="19"/>
    </row>
    <row r="247" spans="1:8" x14ac:dyDescent="0.2">
      <c r="A247" s="1" t="s">
        <v>100</v>
      </c>
      <c r="C247" s="19">
        <f>C243/10</f>
        <v>50000</v>
      </c>
      <c r="D247" s="19">
        <f>C247</f>
        <v>50000</v>
      </c>
      <c r="E247" s="38">
        <f>D245/9</f>
        <v>61111.111111111109</v>
      </c>
      <c r="F247" s="38">
        <f>E247</f>
        <v>61111.111111111109</v>
      </c>
      <c r="G247" s="19">
        <f>F245/8</f>
        <v>71250</v>
      </c>
      <c r="H247" s="19">
        <f>G247</f>
        <v>71250</v>
      </c>
    </row>
    <row r="248" spans="1:8" x14ac:dyDescent="0.2">
      <c r="C248" s="19"/>
      <c r="D248" s="19"/>
      <c r="E248" s="19"/>
      <c r="F248" s="19"/>
      <c r="G248" s="19"/>
      <c r="H248" s="19"/>
    </row>
    <row r="249" spans="1:8" x14ac:dyDescent="0.2">
      <c r="A249" s="1" t="s">
        <v>661</v>
      </c>
      <c r="C249" s="19"/>
      <c r="D249" s="38">
        <f>D245-C245</f>
        <v>100000</v>
      </c>
      <c r="E249" s="19"/>
      <c r="F249" s="38">
        <f>C236-E245</f>
        <v>81111.111111111124</v>
      </c>
      <c r="G249" s="19"/>
      <c r="H249" s="38">
        <f>H245-G245</f>
        <v>91250</v>
      </c>
    </row>
    <row r="250" spans="1:8" x14ac:dyDescent="0.2">
      <c r="A250" s="1" t="s">
        <v>662</v>
      </c>
      <c r="C250" s="19"/>
      <c r="D250" s="38">
        <f>D249</f>
        <v>100000</v>
      </c>
      <c r="E250" s="19"/>
      <c r="F250" s="38">
        <f>F249+D250</f>
        <v>181111.11111111112</v>
      </c>
      <c r="G250" s="19"/>
      <c r="H250" s="38">
        <f>H249+F250</f>
        <v>272361.11111111112</v>
      </c>
    </row>
  </sheetData>
  <mergeCells count="3">
    <mergeCell ref="E81:F81"/>
    <mergeCell ref="D118:E118"/>
    <mergeCell ref="A145:H1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2025-03-13T11:07:02Z</dcterms:created>
  <dcterms:modified xsi:type="dcterms:W3CDTF">2025-03-27T13:44:00Z</dcterms:modified>
</cp:coreProperties>
</file>