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aytsaban/Documents/YVC - Financial Accounting A/2025B/"/>
    </mc:Choice>
  </mc:AlternateContent>
  <xr:revisionPtr revIDLastSave="0" documentId="13_ncr:1_{6CBCF18A-BA2A-6A44-BF28-71AB0877E91C}" xr6:coauthVersionLast="47" xr6:coauthVersionMax="47" xr10:uidLastSave="{00000000-0000-0000-0000-000000000000}"/>
  <bookViews>
    <workbookView xWindow="880" yWindow="500" windowWidth="50320" windowHeight="31500" activeTab="1" xr2:uid="{05853DA2-670C-CC48-A4DD-545CEE8F8BE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6" i="2" l="1"/>
  <c r="C184" i="2"/>
  <c r="C181" i="2" s="1"/>
  <c r="D192" i="2"/>
  <c r="C180" i="2" s="1"/>
  <c r="D180" i="2" s="1"/>
  <c r="E180" i="2" l="1"/>
  <c r="C182" i="2"/>
  <c r="D184" i="2"/>
  <c r="E184" i="2" s="1"/>
  <c r="D181" i="2" l="1"/>
  <c r="F180" i="2"/>
  <c r="G180" i="2" s="1"/>
  <c r="H180" i="2" l="1"/>
  <c r="E181" i="2"/>
  <c r="D182" i="2"/>
  <c r="F181" i="2" l="1"/>
  <c r="E182" i="2"/>
  <c r="F182" i="2" s="1"/>
  <c r="G184" i="2" s="1"/>
  <c r="H184" i="2" s="1"/>
  <c r="I184" i="2" s="1"/>
  <c r="G181" i="2" l="1"/>
  <c r="H181" i="2" l="1"/>
  <c r="H182" i="2" s="1"/>
  <c r="G182" i="2"/>
  <c r="F144" i="2" l="1"/>
  <c r="D136" i="2"/>
  <c r="D123" i="2"/>
  <c r="F108" i="2"/>
  <c r="E108" i="2"/>
  <c r="E144" i="2" s="1"/>
  <c r="D108" i="2"/>
  <c r="D144" i="2" s="1"/>
  <c r="C108" i="2"/>
  <c r="C105" i="2" s="1"/>
  <c r="D83" i="2"/>
  <c r="F76" i="2" s="1"/>
  <c r="E31" i="2"/>
  <c r="D31" i="2"/>
  <c r="D27" i="2" s="1"/>
  <c r="I28" i="2"/>
  <c r="E182" i="1"/>
  <c r="E174" i="1" s="1"/>
  <c r="G150" i="1"/>
  <c r="F120" i="1" s="1"/>
  <c r="F140" i="1"/>
  <c r="F141" i="1" s="1"/>
  <c r="G149" i="1" s="1"/>
  <c r="E120" i="1"/>
  <c r="E118" i="1"/>
  <c r="F118" i="1" s="1"/>
  <c r="D122" i="1"/>
  <c r="E122" i="1" s="1"/>
  <c r="F122" i="1" s="1"/>
  <c r="D120" i="1"/>
  <c r="D118" i="1"/>
  <c r="D29" i="2" l="1"/>
  <c r="E27" i="2"/>
  <c r="E29" i="2" s="1"/>
  <c r="D105" i="2"/>
  <c r="C141" i="2"/>
  <c r="C106" i="2"/>
  <c r="C144" i="2"/>
  <c r="C76" i="2"/>
  <c r="C73" i="2" s="1"/>
  <c r="D76" i="2"/>
  <c r="E76" i="2"/>
  <c r="F119" i="1"/>
  <c r="F123" i="1" s="1"/>
  <c r="C74" i="2" l="1"/>
  <c r="D73" i="2"/>
  <c r="C142" i="2"/>
  <c r="D141" i="2"/>
  <c r="E105" i="2"/>
  <c r="D106" i="2"/>
  <c r="F105" i="2" l="1"/>
  <c r="F106" i="2" s="1"/>
  <c r="E106" i="2"/>
  <c r="E141" i="2"/>
  <c r="D142" i="2"/>
  <c r="D74" i="2"/>
  <c r="E73" i="2"/>
  <c r="F73" i="2" l="1"/>
  <c r="F74" i="2" s="1"/>
  <c r="E74" i="2"/>
  <c r="F141" i="2"/>
  <c r="F142" i="2" s="1"/>
  <c r="E142" i="2"/>
</calcChain>
</file>

<file path=xl/sharedStrings.xml><?xml version="1.0" encoding="utf-8"?>
<sst xmlns="http://schemas.openxmlformats.org/spreadsheetml/2006/main" count="386" uniqueCount="333">
  <si>
    <t>חשבונאות פיננסית א - מפגש מס׳ 1 - 13.3.2025: הבסיס לחשבונאות אמיתית, והתחלת למידה משמעותית של IAS 16</t>
  </si>
  <si>
    <t>המרצה:</t>
  </si>
  <si>
    <t>ד״ר צבאן</t>
  </si>
  <si>
    <t>shay.tsaban@gmail.com</t>
  </si>
  <si>
    <t>050-6551519</t>
  </si>
  <si>
    <t>מייל:</t>
  </si>
  <si>
    <t>פון - לא זמין אל תפנה:</t>
  </si>
  <si>
    <t>אינסטגרם:</t>
  </si>
  <si>
    <t>shay.tsaban</t>
  </si>
  <si>
    <t>פייסבוק:</t>
  </si>
  <si>
    <t>Shay Tsaban</t>
  </si>
  <si>
    <t>מטרת על:</t>
  </si>
  <si>
    <t>אנחנו רוצים לתקוף ולהקיף באופן יסודי ועמוק הגדרות וסוגיות חשבונאיות, כדי לעבור מסטטוס ״טכנאי שיניים״</t>
  </si>
  <si>
    <t>שיודעים ליישם מה שאמרו להם, לסטטוס ״חשבונאים וחשבונאיות״ שמבינים לעומק מה עומד מאחורי הנחיות העבודה,</t>
  </si>
  <si>
    <t>אילו גישות עבודה או חישוב נוספות מקובלות מעבר למה שנלמד, מה ההיגיון וכיצד לטפל בסיטואציות מורכבות.</t>
  </si>
  <si>
    <t>הדיון יתחיל בעולמות הרכוש הקבוע - בהתבסס על הנחיות תקן דיווח כספי בינלאומי מס׳ 16 - IAS 16</t>
  </si>
  <si>
    <t>International</t>
  </si>
  <si>
    <t>Accounting</t>
  </si>
  <si>
    <t>Standard</t>
  </si>
  <si>
    <t>אופן הלמידה:</t>
  </si>
  <si>
    <t xml:space="preserve">אתר הקורס הייעודי החיצוני לידיעון יופץ לכם אחרי ההפסקה. </t>
  </si>
  <si>
    <t>האתר יכלול את הקובץ הזה, שיתעדכן משיעור לשיעור עם כל התוכן הרלוונטי;</t>
  </si>
  <si>
    <t>סרטונים קצרים להסבר סוגיות מרכזיות;</t>
  </si>
  <si>
    <t>תרגילים נוספים ופתרונות.</t>
  </si>
  <si>
    <t>משאבים נוספים שנגדיר מעת לעת.</t>
  </si>
  <si>
    <t>כשאני מדבר על אתר הקורס - אתר ההרצאות.</t>
  </si>
  <si>
    <t xml:space="preserve">התרגולים של רו״ח אבירם אטיאס יתנהלו בנפרד, דרך המערכת הרגילה, באופן חופף לתכנים שלנו. </t>
  </si>
  <si>
    <t>נושא ראשון - רכוש קבוע - IAS 16 - Property, Plant and Equipment: לא מה שחשבת</t>
  </si>
  <si>
    <t>כאשר אנו רוצים ללמוד חשבונאות באמת - אנחנו רוצים להבין את המהות, את ההגדרות. לא רק לקבל הנחיות</t>
  </si>
  <si>
    <t xml:space="preserve">של ״מה לחלק במה״. ההנחיות הללו ניתנות במסגרת מסמכים שנקראים ״תקני חשבונאות״. </t>
  </si>
  <si>
    <t>תקני חשבונאות קיימים מ-3 סוגים עיקריים:</t>
  </si>
  <si>
    <t xml:space="preserve">א. תקני חשבונאות בינלאומיים - מסמכיהם נקראים IAS (הישנים) או IFRS (החדשים). </t>
  </si>
  <si>
    <t xml:space="preserve">ב. תקני חשבונאות אמריקאיים - נקראים FAS והמערכת כולה נקראת US GAAP. </t>
  </si>
  <si>
    <t xml:space="preserve">ג. תקני חשבונאות ישראליים - השימוש בהם הולך ופוחת אבל עדיין רלוונטיים לעסקים קטנים. </t>
  </si>
  <si>
    <t>פוקוס:</t>
  </si>
  <si>
    <t>דיון בסעיפי התקן IAS 16 והדגמות</t>
  </si>
  <si>
    <t>למקבלי החלטות בכל מה שקשור לניתוב משאבים לישות המדווח. בפשטות: אם אני שוקל להשקיע בחברה (במניותיה,</t>
  </si>
  <si>
    <t>להיות חלק מהבעלים שלה) או להלוות לה כסף (בנק), אני צריך מידע כספי. והמידע הכספי שיעזור להחלטות אלו</t>
  </si>
  <si>
    <r>
      <t xml:space="preserve">הוא המידע המיועד למשתמשים. תקצר ברו: </t>
    </r>
    <r>
      <rPr>
        <b/>
        <sz val="12"/>
        <color theme="1"/>
        <rFont val="David"/>
      </rPr>
      <t>משתמשים = קודם כל (אבל לא רק) משקיעים.</t>
    </r>
    <r>
      <rPr>
        <sz val="12"/>
        <color theme="1"/>
        <rFont val="David"/>
      </rPr>
      <t xml:space="preserve"> </t>
    </r>
  </si>
  <si>
    <r>
      <rPr>
        <b/>
        <sz val="12"/>
        <color theme="1"/>
        <rFont val="David"/>
      </rPr>
      <t>משתמשים בדוחות הכספיים</t>
    </r>
    <r>
      <rPr>
        <sz val="12"/>
        <color theme="1"/>
        <rFont val="David"/>
      </rPr>
      <t xml:space="preserve">: הדיווח הכספי שעליו מדברת החשבונאות הפיננסית מיועד בראש ובראשונה לסייע </t>
    </r>
  </si>
  <si>
    <r>
      <rPr>
        <b/>
        <sz val="12"/>
        <color theme="1"/>
        <rFont val="David"/>
      </rPr>
      <t>הישות</t>
    </r>
    <r>
      <rPr>
        <sz val="12"/>
        <color theme="1"/>
        <rFont val="David"/>
      </rPr>
      <t xml:space="preserve">: התאגיד - חברה, מוסד ללא כוונת רווח (עמותה וכן הלאה), שותפות. </t>
    </r>
  </si>
  <si>
    <t xml:space="preserve">לשאלה מתי יוצג פריט בדיווח. </t>
  </si>
  <si>
    <r>
      <rPr>
        <b/>
        <sz val="12"/>
        <color theme="1"/>
        <rFont val="David"/>
      </rPr>
      <t>הכרה בנכסים:</t>
    </r>
    <r>
      <rPr>
        <sz val="12"/>
        <color theme="1"/>
        <rFont val="David"/>
      </rPr>
      <t xml:space="preserve"> מתי מציגים פריט רכוש קבוע בדוחות? כאשר הוא נרכש? כאשר הוא מגיע אליי? הכרה היא התשובה</t>
    </r>
  </si>
  <si>
    <r>
      <rPr>
        <b/>
        <sz val="12"/>
        <color theme="1"/>
        <rFont val="David"/>
      </rPr>
      <t>קביעת ערכם בספרים</t>
    </r>
    <r>
      <rPr>
        <sz val="12"/>
        <color theme="1"/>
        <rFont val="David"/>
      </rPr>
      <t xml:space="preserve">: כיצד נכס הרכוש הקבוע יוצג בדיווחים. </t>
    </r>
  </si>
  <si>
    <t>הוצאות פחת הן ערך שקורה באופן טבעי ומתמשך, ואילו ירידת ערך היא אירוע נקודתי שנובע מנסיבות מיוחדות.</t>
  </si>
  <si>
    <r>
      <rPr>
        <b/>
        <sz val="12"/>
        <color rgb="FF000000"/>
        <rFont val="David"/>
      </rPr>
      <t>והוצאות פחת והפסדים מירידת ערך:</t>
    </r>
    <r>
      <rPr>
        <sz val="12"/>
        <color rgb="FF000000"/>
        <rFont val="David"/>
      </rPr>
      <t xml:space="preserve"> על הפסדים וההבדל בינם לבין הוצאות פחת נטפל בנפרד; בגסות רבה</t>
    </r>
  </si>
  <si>
    <r>
      <t xml:space="preserve">נדל״ן להשקעה: </t>
    </r>
    <r>
      <rPr>
        <sz val="12"/>
        <color theme="1"/>
        <rFont val="David"/>
      </rPr>
      <t>מבנה / קרקע שילוב אשר מוחזק אך ורק לשם אחת או יותר מהמטרות הבאות:</t>
    </r>
  </si>
  <si>
    <t>א. עליית ערך הונית</t>
  </si>
  <si>
    <t>ב. השכרה</t>
  </si>
  <si>
    <t>דוגמה קטנה 1</t>
  </si>
  <si>
    <t xml:space="preserve">חברת ״קנלו״ בע״מ רכשה מבנה משרדים ב-1.1.2020 בעלות של 1,000,000 ש״ח. </t>
  </si>
  <si>
    <t>מתוך עלות המבנה, חלק של 25% מיוחס לקרקע.</t>
  </si>
  <si>
    <t xml:space="preserve">החברה עוסקת בחימום נקניק. </t>
  </si>
  <si>
    <t>מבנה המשרדים כולל 10 קומות ומשרת את החברה כדלקמן:</t>
  </si>
  <si>
    <t>מס׳ קומות</t>
  </si>
  <si>
    <t>ייעוד</t>
  </si>
  <si>
    <t>הנהלה</t>
  </si>
  <si>
    <t>אולם תצוגה ללקוחות</t>
  </si>
  <si>
    <t>מחסן</t>
  </si>
  <si>
    <t>חימום נקניק וטחינת כרבולות</t>
  </si>
  <si>
    <t>נדרש:</t>
  </si>
  <si>
    <t>א. כיצד יסווג הפריט? ספציפית - כרכוש קבוע או כנדל״ן להשקעה?</t>
  </si>
  <si>
    <t>ב. הניחו כעת כי החברה פינתה את כל קומות המבנה, והיא משכירה אותו לגורם חיצוני. כיצד יסווג הפריט?</t>
  </si>
  <si>
    <t>ג. הניחו כעת כי החברה פינתה את כל קומות המבנה והפכה אותו לבית מלון - ״נאות הנקניק״. כיצד יסווג הפריט?</t>
  </si>
  <si>
    <t>סעיף</t>
  </si>
  <si>
    <t>א</t>
  </si>
  <si>
    <t>פתרון</t>
  </si>
  <si>
    <t>רכוש קבוע, הפריט משרת את החברה עצמה (למטרות שונות) ואיננו מוחזק רק לשם מכירה ברווח בעתיד</t>
  </si>
  <si>
    <t xml:space="preserve">הרחוק ו/או להשכרה. </t>
  </si>
  <si>
    <t>ב</t>
  </si>
  <si>
    <t>לפי ההגדרה, אם פריט המבנה משרת אך ורק לשם השכרה, מדובר בנדל״ן להשקעה.</t>
  </si>
  <si>
    <t>ג</t>
  </si>
  <si>
    <t>אמנם בבית מלון מושכרים חדרים (לכאורה מזכיר נדל״ן להשקעה) אבל היקף השירותים שמסופק</t>
  </si>
  <si>
    <t>לאורחי המלון גדול בהרבה; להפעיל בית מלון זה ביזנס ממש, לא סתם השכרה. ולכן, בית מלון שבבעלותי</t>
  </si>
  <si>
    <t>ומופעל על ידי - הוא רכוש קבוע מבחינתי.</t>
  </si>
  <si>
    <t xml:space="preserve">בעוד שסוגיית הפחת הנצבר מוכרת לכולנו, סוגיית ירידת הערך - פחות מוכרת. </t>
  </si>
  <si>
    <t>דוגמה קטנה 2</t>
  </si>
  <si>
    <t>חברת ״נקניקי חן״ בע״מ רכשה ב-1.1.2020 מבנה משרדים בנהריה לשימוש הנהלת החברה. הואיל והמבנה בטבריה,</t>
  </si>
  <si>
    <t>יש להניח שעלות הקרקע זניחה.</t>
  </si>
  <si>
    <t>עלות המבנה היא 1,000,000 ש״ח. אורך החיים השימושיים של המבנה הוא 50 שנה והוא מופחת בשיטת הקו הישר.</t>
  </si>
  <si>
    <t>א. מהו ערך הספרים של המבנה ליום 31.12.2024?</t>
  </si>
  <si>
    <t xml:space="preserve">ב. הניחו כעת שערב עריכת הדוחות ליום 31.12.2026 משאית אוטונומית נכנסה בקיר המבנה והסבה לו נזק. </t>
  </si>
  <si>
    <t xml:space="preserve">נכון למועד זה שוויו ההוגן של המבנה הוא 700,000 ש״ח וזאת בהתאם להערכת שמאי המתחשבת בנזק הנ״ל. </t>
  </si>
  <si>
    <t>כמו כן, החברה מעריכה שבמצבו הנוכחי, המבנה צפוי להניב לה בתום כל שנה הכנסות תזרימיות נטו בסכום של 20,000 ש״ח.</t>
  </si>
  <si>
    <t>מחיר ההון של החברה הוא 5%.</t>
  </si>
  <si>
    <t>נדרש: מהו ערך הספרים של המבנה ל-31.12.2026?</t>
  </si>
  <si>
    <t>פתרון (א+ב):</t>
  </si>
  <si>
    <t>כאשר פריט עובר שינוי משמעותי (זעזוע) כגון ירידת ערך  / השבחות / שיפוצים / הערכה מחדש של שווי - הדרך הנעימה</t>
  </si>
  <si>
    <t xml:space="preserve">ביותר לטפל היא להציג את הערך העדכני לפני השינוי ואחריו. </t>
  </si>
  <si>
    <t xml:space="preserve">במקרה שלנו חל שינוי ב-31.12.2026 כדי לטפל בו בצורה טובה, נייצר שתי עמודות לתום שנה זו - לפני השינוי </t>
  </si>
  <si>
    <t>לפני י״ע</t>
  </si>
  <si>
    <t>אחרי י״ע</t>
  </si>
  <si>
    <t xml:space="preserve">לפני ההתחשבות בירידת ערך (י״ע), ואחריה. </t>
  </si>
  <si>
    <t>ערך</t>
  </si>
  <si>
    <t>הסכום שהוכר</t>
  </si>
  <si>
    <t>עלות</t>
  </si>
  <si>
    <t>פחת נצבר</t>
  </si>
  <si>
    <t>הפסדים מי״ע שנצברו</t>
  </si>
  <si>
    <t>בניכוי</t>
  </si>
  <si>
    <t>ערך ספרים</t>
  </si>
  <si>
    <t>הוצאות פחת</t>
  </si>
  <si>
    <t>מה לגבי האופן שבו הפריט ימדד לאחר הנזק 31.12.2026?</t>
  </si>
  <si>
    <t xml:space="preserve">השווי הנתון - הוא 700,000 ש״ח. בהיעדר נתונים סותרים, החברה יכולה למכור את הפריט בסכום זה. </t>
  </si>
  <si>
    <t>אבל, לחילופין, החברה יכולה לקחת את הפריט הזה ולהשתמש בו. על פי נתוני השאלה, אם היא תמשיך להשתמש בו</t>
  </si>
  <si>
    <t>היא תקבל:</t>
  </si>
  <si>
    <t>כל שנה</t>
  </si>
  <si>
    <t>מספר שנים</t>
  </si>
  <si>
    <t xml:space="preserve">50 - 7 = </t>
  </si>
  <si>
    <t>ריבית לשנה</t>
  </si>
  <si>
    <t>מחיר הון - נתון</t>
  </si>
  <si>
    <t>תשלומים שכוללת 20,000 ש״ח בתום כל שנה 43 שנים בריבית 5%. כדי לדעת מה השווי בחלופת השימוש, צריך להשתמש</t>
  </si>
  <si>
    <t xml:space="preserve">בכלים שנלמדו מעולם המימון - לחשב PV (ערך נוכחי) של התקבולים מהשימוש המתמשך. </t>
  </si>
  <si>
    <t>כדי לחשב ערך נוכחי של סדרה קבועה ב-Excel:</t>
  </si>
  <si>
    <t>rate</t>
  </si>
  <si>
    <t>nper</t>
  </si>
  <si>
    <t>pmt</t>
  </si>
  <si>
    <t>pv</t>
  </si>
  <si>
    <t>fv</t>
  </si>
  <si>
    <t>הריבית התקופתית / מחיר ההון</t>
  </si>
  <si>
    <t>מספר התשלומים</t>
  </si>
  <si>
    <t xml:space="preserve">סכום התשלום התקופתי </t>
  </si>
  <si>
    <t>סכום חד פעמי שמתקבל ״בסוף״ (כאן-אין)</t>
  </si>
  <si>
    <t>הערך המחולץ - השווי להיום של הסדרה</t>
  </si>
  <si>
    <r>
      <t xml:space="preserve">בעצם, אמנם החברה יכולה לקבל שווי של </t>
    </r>
    <r>
      <rPr>
        <b/>
        <sz val="12"/>
        <color rgb="FFFF0000"/>
        <rFont val="David"/>
      </rPr>
      <t>700,000</t>
    </r>
    <r>
      <rPr>
        <sz val="12"/>
        <color theme="1"/>
        <rFont val="David"/>
      </rPr>
      <t>; אבל היא יכולה גם להמשיך להשתמש, ואז תקבל שווי של סדרת</t>
    </r>
  </si>
  <si>
    <t>החשבונאות קובעת: כאשר מזהים סממן לירידת ערך (כמו כאן) יחושב סכום ״בר השבה״ (Recoverable Amount).</t>
  </si>
  <si>
    <t xml:space="preserve">החברה למעשה יכולה לקבל על הפריט 700,000 (לפי הערכת השווי) או 350,918 (ערך נוכחי של שימוש מתמשך). </t>
  </si>
  <si>
    <t>הואיל והבחירה היא של החברה - לגבי מה לעשות עם הנכס - הערך שייבחר כסכום בר השבה הוא הגבוה מבין השניים.</t>
  </si>
  <si>
    <t>בקצרה:</t>
  </si>
  <si>
    <t>שווי נתון</t>
  </si>
  <si>
    <t>שווי שימוש (הערך הנוכחי הנובע מהשימושים)</t>
  </si>
  <si>
    <t>הגבוה מביניהם - סכום בר השבה (סב״ה)</t>
  </si>
  <si>
    <t>הבסיס לבדיקת ירידת הערך</t>
  </si>
  <si>
    <t>לעניין ירידת הערך:</t>
  </si>
  <si>
    <t>הראינו שלפני בדיקת הנזק, ערך הספרים של הפריט היה 860,000 ש״ח.</t>
  </si>
  <si>
    <t xml:space="preserve">לאחר הנזק, הערך המירבי שניתן להניב מהפריט (סכום בר השבה): 700,000 ש״ח. </t>
  </si>
  <si>
    <t xml:space="preserve">הירידה מ-860,000 ל-700,000 היא למעשה ההפסד מירידת ערך. </t>
  </si>
  <si>
    <t>הפסד מירידת ערך</t>
  </si>
  <si>
    <t xml:space="preserve">עיליי בע״מ רכשה מחברת איתי מכונה ענקית לחימום נקניק. </t>
  </si>
  <si>
    <t xml:space="preserve">לטובת הרכישה, שילמה עיליי במזומן 50,000 ש״ח, והוסכם שתשלם בעוד שנתיים סכום נוסף של 200,000 ש״ח. </t>
  </si>
  <si>
    <t xml:space="preserve">כמו כן, החברה תמסור לטובת המכונה נקניק נוי שנמצא במשרד המנכ״ל ואשר שוויו מוערך ב-80,000 ש״ח. </t>
  </si>
  <si>
    <t xml:space="preserve">מסירת נקניק הנוי תבוצע מיד במועד הרכישה. </t>
  </si>
  <si>
    <t>עם הגעתה של מכונת חימום הנקניק לחברה, יש לנקות ממנה את שרידי הכרבולות הטחונות והפופיקים, בעלות</t>
  </si>
  <si>
    <t xml:space="preserve">של 5,000 ש״ח. </t>
  </si>
  <si>
    <t xml:space="preserve">כמו כן, יש לשלוח את עובדי החברה להשתלמות בתחום חימום הנקניק בפולין בעלות 15,000 ש״ח. </t>
  </si>
  <si>
    <t xml:space="preserve">דמי התחזוקה השנתיים של המכונה הם 8,000 ש״ח. </t>
  </si>
  <si>
    <t>מחיר ההון של החברה הוא 10% לשנה.</t>
  </si>
  <si>
    <t>נדרש: מהו הערך המוגדר בתור עלות הפריט, בהתאם לנתונים הנ״ל?</t>
  </si>
  <si>
    <t>תיאור</t>
  </si>
  <si>
    <t>ערך שנכלול</t>
  </si>
  <si>
    <t>הסבר / חישוב</t>
  </si>
  <si>
    <t>תשלום במזומן</t>
  </si>
  <si>
    <t>שווי היום (במזומן, PV) של תשלום בעתיד</t>
  </si>
  <si>
    <t>(*)</t>
  </si>
  <si>
    <t>חישוב PV של תשלום בעתיד:</t>
  </si>
  <si>
    <t>פרק הזמן בשנים עד התשלום</t>
  </si>
  <si>
    <t>מחיר ההון / הריבית לשנה</t>
  </si>
  <si>
    <t>התזרים הקבוע בסדרה</t>
  </si>
  <si>
    <t>כאן אין סדרה, אלא סכום יחיד בסוף, בתום השנתיים</t>
  </si>
  <si>
    <t>סכום חד פעמי בעתיד</t>
  </si>
  <si>
    <t>הסכום המשולם בעתיד</t>
  </si>
  <si>
    <t>ביצוע הפונקציה וחישוב</t>
  </si>
  <si>
    <t>נתון</t>
  </si>
  <si>
    <t>ראו למטה</t>
  </si>
  <si>
    <t>שווי תמורה שניתנה כנקניק נוי לפי איור</t>
  </si>
  <si>
    <t>מה לגבי עלות הניקוי?</t>
  </si>
  <si>
    <t xml:space="preserve">נשאלת השאלה, האם עלות הניקוי היא הוצאה או חלק מעלות הנכס. </t>
  </si>
  <si>
    <t xml:space="preserve">זו בהחלט דילמה. </t>
  </si>
  <si>
    <t>הפרשנות שאנו מייחסים לאירוע על פי התיאור היא שנדרש לנקות את המכונה כדי להכשיר אותה לשימוש.</t>
  </si>
  <si>
    <t xml:space="preserve">עלויות ההכשרה של הפריט לשימוש ראשוני הן בעצם חלק מעלויות ה״הקמה״ או ״היצירה״ שלו, </t>
  </si>
  <si>
    <t xml:space="preserve">ולפיכך הן חלק מעלותו. </t>
  </si>
  <si>
    <t>רוכש</t>
  </si>
  <si>
    <t>מוביל</t>
  </si>
  <si>
    <t>מתקין</t>
  </si>
  <si>
    <t>פעולות</t>
  </si>
  <si>
    <t>נוספות</t>
  </si>
  <si>
    <t>זמין</t>
  </si>
  <si>
    <t>לשימוש</t>
  </si>
  <si>
    <t xml:space="preserve">כל העלויות החיוניות עד להבאת הפריט </t>
  </si>
  <si>
    <t>למצב זמין לשימוש הן חלק מעלותו</t>
  </si>
  <si>
    <t>תחזוקה</t>
  </si>
  <si>
    <t>שוטפת</t>
  </si>
  <si>
    <t>חשמל</t>
  </si>
  <si>
    <t>הדרכות</t>
  </si>
  <si>
    <t>כל העלויות האלו אינן חלק מעלות הפריט</t>
  </si>
  <si>
    <t>אלא הוצאות</t>
  </si>
  <si>
    <t>עלות ניקוי</t>
  </si>
  <si>
    <t>והשתלמות</t>
  </si>
  <si>
    <t>חשבונאות פיננסית א - מפגש 2 - 20/3/2025 - המשך רכוש קבוע, הגדרות ודיון מקצועי</t>
  </si>
  <si>
    <t>במפגש הקודם התחלנו להתוות עקרונות ועיקרים ב-IAS 16, היום נמשיך אך נכניס רכיב תרגולי משמעותי יותר.</t>
  </si>
  <si>
    <t>הגדרה: ערך שייר</t>
  </si>
  <si>
    <t xml:space="preserve">בהתאם לתקן, כדי לחשב את הסכום ״בר הפחת״ (מה מפחיתים) יש להתבסס על העלות בניכוי ערך השייר. </t>
  </si>
  <si>
    <t>דוגמה:</t>
  </si>
  <si>
    <t xml:space="preserve">חברת ״נקניקי העיר״ רכשה מכונית מאזדה 3 ב-1.1.2020. </t>
  </si>
  <si>
    <t>החברה מחזיקה במכוניותיה 3 שנים בלבד, וזאת כמדיניות עקרונית.</t>
  </si>
  <si>
    <t>עלות המכונית 130,000 ש״ח.</t>
  </si>
  <si>
    <t xml:space="preserve">בעיקרון, מכוניות כאלו מסוגלות לתפקד ללא תקלות מהותיות במשך 10 שנים. </t>
  </si>
  <si>
    <t>בנוסף, ההערכה היא שבתום 10 השנים שווי המכונית יהיה 30,000 ש״ח.</t>
  </si>
  <si>
    <t>מכוניות מדגם זה, לפי מחירון לוי יצחק, ממודל 2017 הן בעלות שווי של 60,000 ש״ח.</t>
  </si>
  <si>
    <t xml:space="preserve">לא היו שינויים מהותיים בין מודל 2017 למודל 2020. </t>
  </si>
  <si>
    <t>חשבו והציגו את ערך הספרים של הנכס לתום כל אחת מהשנים 2020 ו-2021, ואת הוצאות הפחת לכל אחת משנים</t>
  </si>
  <si>
    <t xml:space="preserve">אלו (הנחה: ברירת המחדל בדבר חישובי הפחת אצלנו היא תמיד קו ישר, אלא אם נאמר אחרת). </t>
  </si>
  <si>
    <t>הפרשה לירידת ערך</t>
  </si>
  <si>
    <t>בשיטת הקו הישר:</t>
  </si>
  <si>
    <t>הוצאות הפחת מחושבות על ידי היחס</t>
  </si>
  <si>
    <t xml:space="preserve">שבין: </t>
  </si>
  <si>
    <t>עלות בניכוי שייר (מונה)</t>
  </si>
  <si>
    <t>תקופת הפחתה בשנים (מכנה)</t>
  </si>
  <si>
    <t>הסבר מורחב:</t>
  </si>
  <si>
    <r>
      <t xml:space="preserve">התקן IAS 16 מגדיר ערך שייר בתור השווי של הפריט </t>
    </r>
    <r>
      <rPr>
        <b/>
        <sz val="12"/>
        <color theme="1"/>
        <rFont val="David"/>
      </rPr>
      <t xml:space="preserve">אם הוא היה </t>
    </r>
    <r>
      <rPr>
        <sz val="12"/>
        <color theme="1"/>
        <rFont val="David"/>
      </rPr>
      <t>בגיל ובמצב שמאפיין את תום חייו השימושיים.</t>
    </r>
  </si>
  <si>
    <t xml:space="preserve">בעברית: על פי הגדרות החברה היא משתמשת במכוניות 3 שנים בלבד. </t>
  </si>
  <si>
    <t xml:space="preserve">לכן אורך החיים השימושיים של המכונית הוא 3 שנים (אין קשר לאורך החיים הכלכליים). </t>
  </si>
  <si>
    <t>ובהתאם ערך השייר חייב להקבע באופן שמהווה את האומדן לשווי מכונית לאחר 3 שנים.</t>
  </si>
  <si>
    <t>הואיל ואנחנו לא יודעים מה יהיה שווי המכונית הספציפית שרכשנו עוד 3 שנים, אנחנו מתבססים על השווי של מכונית</t>
  </si>
  <si>
    <t>שהיא בת 3 שנים היום - וזוהי מכונית ממודל 2017 ששוויה 60,000 ש״ח.</t>
  </si>
  <si>
    <t xml:space="preserve">בקצרה: ערך שייר = אומדן שווי בתום חיים שימושיים בחברה; אורך חיים שימושיים = תקופת שימוש צפויה בחברה. </t>
  </si>
  <si>
    <t>הגדרה נוספת - אורך חיים שימושיים - קוז׳פול לייף</t>
  </si>
  <si>
    <t xml:space="preserve">בעוד שאת שיטות הפחת העיקריות הקשורות למקרה (א) אנחנו מכירים (קו ישר, סכום ספרות). </t>
  </si>
  <si>
    <t>שיטת הפחת הקשורה למקרה ב - דורשת הצגה. הרעיון מאחוריה הוא לייצג דפוס הפחתה שנשען על אינטנסיביות השימוש</t>
  </si>
  <si>
    <t xml:space="preserve">בפריט - אם קורעים לו את הצורה הפחת יהיה גבוה, ואם משתמשים בו בעדינות - פחת נמוך. </t>
  </si>
  <si>
    <t>דוגמה</t>
  </si>
  <si>
    <t xml:space="preserve">עיליי רכש מכונה ענקית לטחינת כרבולות לשימוש החברה. עלות המכונה 500,000 ש״ח ומועד רכישתה 1.8.2022. </t>
  </si>
  <si>
    <t xml:space="preserve">המכונה מופחתת בשיטת יחידות התפוקה ללא ערך שייר / גרט. </t>
  </si>
  <si>
    <t>בסך הכל, בהתאם לנתוני היצרן, המכונה הנ״ל מסוגלת לטחון 250 טון כרבולות במהלך חייה. לאחר מכן, יש צורך</t>
  </si>
  <si>
    <t>להחליף מכלולים רבים שהופכים את המשך תחזוקתה ללא כלכלי בעליל.</t>
  </si>
  <si>
    <t>להלן נתונים בדבר היקף טחינת הכרבולות על ידי עיליי בשנים שונות:</t>
  </si>
  <si>
    <t>שנה</t>
  </si>
  <si>
    <t>טון כרבול טחון</t>
  </si>
  <si>
    <t xml:space="preserve">נדרש: חשבו והציגו את ערך הספרים של הנכס ואת הוצאות הפחת בתום כל אחת מהשנים. </t>
  </si>
  <si>
    <t>פחת נזבר</t>
  </si>
  <si>
    <t xml:space="preserve">הדר הציע: נתבסס על עלות הפריט (500,000) בניכוי ערך השייר (כאן - אין, לכן 0) ובמקום לחלק בשנות ההפחתה, </t>
  </si>
  <si>
    <t xml:space="preserve">מה שמקובל מאד בקו ישר על פני זמן, נחלק בקיבולת התפוקה (היקף התפוקה הכולל הצפוי לאורך חיי הפריט). </t>
  </si>
  <si>
    <t>זה אומר שאפשר, ודי בקלות, לחשב את הוצאות הפחת לטון כרבולת טחון אחד:</t>
  </si>
  <si>
    <t xml:space="preserve">(500,000 - 0) / 250 = </t>
  </si>
  <si>
    <t>פחת לטון כרבול טחון</t>
  </si>
  <si>
    <t>אם נכפול את הפחת לטון במספר הטונות שטוחנים כל שנה, נוכל להגיע להוצאות הפחת לכל שנה</t>
  </si>
  <si>
    <t>דוגמה נוספת</t>
  </si>
  <si>
    <t xml:space="preserve">מרווה רכשה מכונה ענקית למתיחת מעיים לשימוש החברה. עלות המכונה 300,000 ש״ח ומועד רכישתה 1.10.2022. </t>
  </si>
  <si>
    <t>בסך הכל, בהתאם לנתוני היצרן, המכונה הנ״ל מסוגלת למתוח 1,000 מ׳ מעיים במהלך חייה. לאחר מכן, יש צורך</t>
  </si>
  <si>
    <t>מטראז׳ מעיים מתוחים</t>
  </si>
  <si>
    <t>תזכורת קטנה:</t>
  </si>
  <si>
    <t>החברה מפחיתה את הנכס לפי יח׳ התפוקה,</t>
  </si>
  <si>
    <t>ההגדרה אומרת:</t>
  </si>
  <si>
    <t>נחשב הפחתה ליח׳ (למטר מעיים מתוח)</t>
  </si>
  <si>
    <t>נכפול במעי המתוח לשנה</t>
  </si>
  <si>
    <t>שימו לב להערה של אינאס:</t>
  </si>
  <si>
    <t>כאשר ההפחתה היא לפי יח׳ תפוקה,</t>
  </si>
  <si>
    <t>לתאריך הרכישה אין משמעות אמיתית.</t>
  </si>
  <si>
    <t>כי מה שחשוב זה כמה מייצרים שזה נתון</t>
  </si>
  <si>
    <t>נפרד, ולא הזמן.</t>
  </si>
  <si>
    <t xml:space="preserve">זו למעשה המשמעות של הפחתה לפי </t>
  </si>
  <si>
    <t>תפוקה בשונה מהפחתה לפי זמן.</t>
  </si>
  <si>
    <t xml:space="preserve">נשים לב שבשונה מהמקרה הקודם יש כאן ״עניין״: </t>
  </si>
  <si>
    <t>למרות שהפריט צפוי לשרתנו במשך 1,000 יחידות תפוקה, לאחר שעבדנו איתו עוד שנה ועוד שנה,</t>
  </si>
  <si>
    <t>גילינו שהוא הצליח להפיק למעננו:</t>
  </si>
  <si>
    <t>סה״כ</t>
  </si>
  <si>
    <t>תפוקה בפועל</t>
  </si>
  <si>
    <t>&lt;</t>
  </si>
  <si>
    <t>הערכת קיבולת לנכס</t>
  </si>
  <si>
    <t xml:space="preserve">במצב כזה, עלינו לדאוג לכך שנקטין את הוצאות הפחת בשנה שבה חלה החריגה, על מנת לא להוביל </t>
  </si>
  <si>
    <t xml:space="preserve">לנכס שלילי. </t>
  </si>
  <si>
    <t xml:space="preserve">תכל׳ס: למרות שבשנה האחרונה הפחת אמור להתבסס על 400 יח׳, אנו נחשב אותו על 300 יח׳ בלבד. </t>
  </si>
  <si>
    <t>בסיס להפחתה</t>
  </si>
  <si>
    <t>סעיף 12 לתקן - עלויות עוקבות וההתייחסות אליהן כאל חלק מהרכוש הקבוע</t>
  </si>
  <si>
    <t>בגסות רבה - לאחר שהפריט זמין לשימוש, מפסיקים לזקוף לנכס עלויות.</t>
  </si>
  <si>
    <t>בשפה פשוטה - עלות הובלה, התקנה, בדיקת תקינות וכו׳ הן חלק מהעלות הפריט.</t>
  </si>
  <si>
    <t>אבל אחזקה, טיפולים שוטפים, חשמל, דלק וכיו״ב - אינן חלק מעלות נכס הרכוש הקבוע אלא מהוות הוצאה.</t>
  </si>
  <si>
    <t>נשאלת השאלה - מה לגבי עלויות משמעותיות?</t>
  </si>
  <si>
    <t xml:space="preserve">נניח שיש לנו מבנה משרדים מאד מוזנח עם תשתיות רקובות. </t>
  </si>
  <si>
    <t xml:space="preserve">ועוד נניח שהחברה החליטה לבצע פרויקט מטורף לשיפוץ המבנה בעלות של מיליונים רבים של שקלים. </t>
  </si>
  <si>
    <t>האם מדובר באמת בהוצאה?</t>
  </si>
  <si>
    <t>או אולי מדובר בעלות שהיא בגדר שיפור בנכס המבנה?</t>
  </si>
  <si>
    <t>לכן עלינו לדון במצבים שבהם אכן מתהוות עלויות שיוצרות שינוי מהותי באורך חיי הנכס או בפוטנציאל השימוש שלו.</t>
  </si>
  <si>
    <t>מתווה הטיפול הוא כדלקמן:</t>
  </si>
  <si>
    <t xml:space="preserve">א. נחשב את ערך הספרים של הפריט ערב השינוי (ערב ההשבחה / השיפור המשמעותי). </t>
  </si>
  <si>
    <t>ב. נוסיף לערך ספרים זה את עלות ההשבחה. כך נקבל ״בסיס פחת חדש״.</t>
  </si>
  <si>
    <t>מסי קניה בסך 20,000 ש״ח, מע״מ בסך 17,000 ש״ח ועלויות התקנה בסך 12,000 ש״ח. עלויות תפעול שוטפות</t>
  </si>
  <si>
    <t xml:space="preserve">והמנוע המרכזי, וזאת בעלות של 80,000 ש״ח. כפועל יוצא, צפויה לגדול קיבולת התפוקה של המכונה, אך לא </t>
  </si>
  <si>
    <t xml:space="preserve">יחול שינוי בתקופת השימוש הצפויה בה על ידי החברה. מכונות דומות יכולות לפעול בדרך כלל 10 שנים, אך </t>
  </si>
  <si>
    <t>החברה צופה להחזיק במכונה 5 שנים בלבד. המחיר הצפוי למכונות דומות בנות 5 שנים שלא עברו השבחה הוא</t>
  </si>
  <si>
    <t>בסך 20,000 ש״ח ואילו המחיר הצפוי למכונות דומות בנות 5 שנים שעברו השבחה הוא בסך 30,000 ש״ח.</t>
  </si>
  <si>
    <t>בתאריך 31.12.2021 נמכרה המכונה תמורת 28,000 ש״ח.</t>
  </si>
  <si>
    <t>החברה מיישמת לגבי פריטי רכוש קבוע המשתייכים לקבוצת המכונות וציוד הייצור את מודל העלות, ומיישמת</t>
  </si>
  <si>
    <t xml:space="preserve">פחת בשיטת הקו הישר. </t>
  </si>
  <si>
    <t xml:space="preserve">חברה רכשה מכונת חימום נקניק בתאריך 1.1.2017. עלות המכונה 150,000 ש״ח אך בנוסף לעלותה נאלצה החברה לשלם </t>
  </si>
  <si>
    <t xml:space="preserve">נדרש: הצגת מכלול הפריטים בגין הנכס בספרים כולל השפעה על הוצאות פחת ורווח / הפסד הון. </t>
  </si>
  <si>
    <t>נתחיל מחישוב העלות במועד הרכישה:</t>
  </si>
  <si>
    <t>עלות ראשונית נתונה:</t>
  </si>
  <si>
    <t>מסי קניה (חלק מהעלות):</t>
  </si>
  <si>
    <t>התקנה (כדי להשמיש):</t>
  </si>
  <si>
    <t>מע״מ: לא רלוונטי; כי מע״מ מקבלים</t>
  </si>
  <si>
    <t>חזרה כעסק במידה ורוכשים ציוד עסקי.</t>
  </si>
  <si>
    <t>בגסות: עלויות המתקבלות חזרה אינן</t>
  </si>
  <si>
    <t xml:space="preserve">חלק מעלות הפריט הנרכש. </t>
  </si>
  <si>
    <t>סך העלות</t>
  </si>
  <si>
    <r>
      <t xml:space="preserve">של מכונת הייצור הן 5,000 ש״ח לשנה. </t>
    </r>
    <r>
      <rPr>
        <sz val="12"/>
        <color rgb="FFFF0000"/>
        <rFont val="David"/>
      </rPr>
      <t>בתאריך 1.1.2020 בוצעה השבחה במכונה, שבמסגרתה הוחלפו כל הצירים</t>
    </r>
  </si>
  <si>
    <t>ללא השבחה</t>
  </si>
  <si>
    <t>נתון עזר</t>
  </si>
  <si>
    <t>לאחר השבחה</t>
  </si>
  <si>
    <t>ג. בסיס הפחת החדש יופחת על פני הפרמטרים הרלוונטיים להפחתה (על בסיס יתרת אורך חיים עדכנית לאחר ההשבחה), כדי לחשב הוצאות פחת לאחר ההשבחה.</t>
  </si>
  <si>
    <t>לפני מכירה</t>
  </si>
  <si>
    <t xml:space="preserve">אחרי </t>
  </si>
  <si>
    <t>מכירה</t>
  </si>
  <si>
    <t>הפסד הון</t>
  </si>
  <si>
    <t>סיכום התהליך - שאלת רכוש קבוע עם השבחה:</t>
  </si>
  <si>
    <t>כאשר מזהים בשאלת רכוש קבוע עלות משמעותית שמשפרת את הפריט או תפקודו (הגדלת כושר ייצור במכונה,</t>
  </si>
  <si>
    <t>היקף נסיעה אפשרי במכונית, שיפוץ מאסיבי במבנה משרדים) ו/או מגדילה את אורך חייו, הטיפול יבוצע כדלקמן:</t>
  </si>
  <si>
    <t>לאחר ההשבחה</t>
  </si>
  <si>
    <t>ערב ההשבחה</t>
  </si>
  <si>
    <t>לפני ההשבחה</t>
  </si>
  <si>
    <t>רגע לפני</t>
  </si>
  <si>
    <t>זמן</t>
  </si>
  <si>
    <t>מחשבים הוצאות פחת לפי:</t>
  </si>
  <si>
    <t xml:space="preserve">מחשבים הוצאות פחת </t>
  </si>
  <si>
    <t>בסיס פחת חדש (עלות חדשה בניכוי שייר חדש)</t>
  </si>
  <si>
    <t>וערך ספרים כרגיל</t>
  </si>
  <si>
    <t xml:space="preserve">ופרמטרים עדכניים להפחתה - </t>
  </si>
  <si>
    <t>בהתעלם מההשבחה</t>
  </si>
  <si>
    <t>אורך חיים, שיטת פחת</t>
  </si>
  <si>
    <t>ערך ספרים ערב ההשבחה</t>
  </si>
  <si>
    <t>הוסף: עלות השבחה</t>
  </si>
  <si>
    <t>קבלי: עלות חדשה להפחתה</t>
  </si>
  <si>
    <t>בנוסף לבדוק:</t>
  </si>
  <si>
    <t>האם חל שינוי בשייר / יתרת אורך חיים / שיטת פחת</t>
  </si>
  <si>
    <t>מעדכן פרמטרים להפחתה בהמשך</t>
  </si>
  <si>
    <t>שאלה 1.1 - תרגול נוסף להשבחות</t>
  </si>
  <si>
    <t xml:space="preserve">חברת פקיקי בע״מ (להלן: ״החברה״) רכשה ב-1.1.2018 מכונה לחימום נקניק לעובדי המשרד. </t>
  </si>
  <si>
    <t>עלות המכונה הסתכמה ב-150,000 ש״ח, ואורך חייה השימושיים נאמד על ידי החברה ב-5 שנים.</t>
  </si>
  <si>
    <t xml:space="preserve">למכונה אין ערך שייר / גרט, והחברה מפחיתה מכונות כאלו בשיטת הקו הישר על פני אורך חייהן השימושיים. </t>
  </si>
  <si>
    <t>בתאריך 30.6.2020, ביצעה החברה החלפה של סלילי חימום הנקניק בעלות של 70,000 ש״ח.</t>
  </si>
  <si>
    <t>כפועל יוצא, אורך החיים של הפריט גדל ב-3.5 שנים, צפוי לו ערך שייר של פריט עם סלילי נקניק מחוזקים: 20,000 ש״ח,</t>
  </si>
  <si>
    <t>ב-30.9.2022 נמכרה המכונה למר נקניקון בתמורה ל-44,000 ש״ח.</t>
  </si>
  <si>
    <t xml:space="preserve">נדרש: חשבו והציגו את כל היתרות המאזניות והתוצאתיות בגין הפריט לשנות החזקתו. 2018-2022. </t>
  </si>
  <si>
    <t>ערב המכירה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</si>
</sst>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Aptos Narrow"/>
      <family val="2"/>
      <scheme val="minor"/>
    </font>
    <font>
      <sz val="12"/>
      <color theme="1"/>
      <name val="David"/>
    </font>
    <font>
      <b/>
      <sz val="12"/>
      <color theme="1"/>
      <name val="David"/>
    </font>
    <font>
      <u/>
      <sz val="12"/>
      <color theme="10"/>
      <name val="Aptos Narrow"/>
      <family val="2"/>
      <scheme val="minor"/>
    </font>
    <font>
      <u/>
      <sz val="12"/>
      <color theme="10"/>
      <name val="David"/>
    </font>
    <font>
      <sz val="12"/>
      <color rgb="FF000000"/>
      <name val="David"/>
    </font>
    <font>
      <b/>
      <sz val="12"/>
      <color rgb="FF000000"/>
      <name val="David"/>
    </font>
    <font>
      <b/>
      <sz val="12"/>
      <color rgb="FFFF0000"/>
      <name val="David"/>
    </font>
    <font>
      <b/>
      <sz val="12"/>
      <color rgb="FF00B050"/>
      <name val="David"/>
    </font>
    <font>
      <sz val="11"/>
      <color theme="1"/>
      <name val="David"/>
    </font>
    <font>
      <sz val="12"/>
      <color rgb="FFFF0000"/>
      <name val="David"/>
    </font>
    <font>
      <sz val="12"/>
      <name val="David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4" fillId="0" borderId="0" xfId="1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2" fillId="0" borderId="1" xfId="0" applyFont="1" applyBorder="1"/>
    <xf numFmtId="0" fontId="2" fillId="3" borderId="0" xfId="0" applyFont="1" applyFill="1"/>
    <xf numFmtId="0" fontId="5" fillId="0" borderId="0" xfId="0" applyFont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1" fillId="0" borderId="0" xfId="0" applyFont="1" applyAlignment="1">
      <alignment horizontal="center"/>
    </xf>
    <xf numFmtId="14" fontId="1" fillId="0" borderId="7" xfId="0" applyNumberFormat="1" applyFont="1" applyBorder="1" applyAlignment="1">
      <alignment horizontal="center"/>
    </xf>
    <xf numFmtId="37" fontId="1" fillId="0" borderId="0" xfId="0" applyNumberFormat="1" applyFont="1" applyAlignment="1">
      <alignment horizontal="center"/>
    </xf>
    <xf numFmtId="37" fontId="1" fillId="0" borderId="12" xfId="0" applyNumberFormat="1" applyFont="1" applyBorder="1" applyAlignment="1">
      <alignment horizontal="center"/>
    </xf>
    <xf numFmtId="3" fontId="1" fillId="0" borderId="0" xfId="0" applyNumberFormat="1" applyFont="1"/>
    <xf numFmtId="9" fontId="1" fillId="0" borderId="0" xfId="0" applyNumberFormat="1" applyFont="1"/>
    <xf numFmtId="3" fontId="7" fillId="2" borderId="0" xfId="0" applyNumberFormat="1" applyFont="1" applyFill="1"/>
    <xf numFmtId="3" fontId="8" fillId="0" borderId="0" xfId="0" applyNumberFormat="1" applyFont="1"/>
    <xf numFmtId="37" fontId="8" fillId="0" borderId="12" xfId="0" applyNumberFormat="1" applyFont="1" applyBorder="1" applyAlignment="1">
      <alignment horizontal="center"/>
    </xf>
    <xf numFmtId="0" fontId="1" fillId="0" borderId="0" xfId="0" applyFont="1" applyAlignment="1">
      <alignment horizontal="right"/>
    </xf>
    <xf numFmtId="0" fontId="9" fillId="0" borderId="0" xfId="0" applyFont="1"/>
    <xf numFmtId="3" fontId="9" fillId="0" borderId="0" xfId="0" applyNumberFormat="1" applyFont="1"/>
    <xf numFmtId="3" fontId="1" fillId="2" borderId="0" xfId="0" applyNumberFormat="1" applyFont="1" applyFill="1"/>
    <xf numFmtId="0" fontId="2" fillId="2" borderId="0" xfId="0" applyFont="1" applyFill="1" applyAlignment="1">
      <alignment horizontal="center"/>
    </xf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14" fontId="1" fillId="0" borderId="0" xfId="0" applyNumberFormat="1" applyFont="1"/>
    <xf numFmtId="14" fontId="1" fillId="0" borderId="13" xfId="0" applyNumberFormat="1" applyFont="1" applyBorder="1" applyAlignment="1">
      <alignment horizontal="center"/>
    </xf>
    <xf numFmtId="0" fontId="1" fillId="0" borderId="12" xfId="0" applyFont="1" applyBorder="1"/>
    <xf numFmtId="3" fontId="1" fillId="0" borderId="0" xfId="0" applyNumberFormat="1" applyFont="1" applyAlignment="1">
      <alignment horizontal="center"/>
    </xf>
    <xf numFmtId="3" fontId="1" fillId="0" borderId="12" xfId="0" applyNumberFormat="1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2" borderId="0" xfId="0" applyFont="1" applyFill="1"/>
    <xf numFmtId="0" fontId="1" fillId="4" borderId="0" xfId="0" applyFont="1" applyFill="1"/>
    <xf numFmtId="37" fontId="1" fillId="5" borderId="0" xfId="0" applyNumberFormat="1" applyFont="1" applyFill="1" applyAlignment="1">
      <alignment horizontal="center"/>
    </xf>
    <xf numFmtId="3" fontId="1" fillId="5" borderId="0" xfId="0" applyNumberFormat="1" applyFont="1" applyFill="1"/>
    <xf numFmtId="0" fontId="10" fillId="0" borderId="0" xfId="0" applyFont="1"/>
    <xf numFmtId="0" fontId="1" fillId="6" borderId="0" xfId="0" applyFont="1" applyFill="1"/>
    <xf numFmtId="0" fontId="1" fillId="7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1" fillId="0" borderId="0" xfId="0" applyFont="1"/>
    <xf numFmtId="14" fontId="11" fillId="0" borderId="13" xfId="0" applyNumberFormat="1" applyFont="1" applyBorder="1"/>
    <xf numFmtId="14" fontId="1" fillId="0" borderId="13" xfId="0" applyNumberFormat="1" applyFont="1" applyBorder="1"/>
    <xf numFmtId="14" fontId="2" fillId="0" borderId="13" xfId="0" applyNumberFormat="1" applyFont="1" applyBorder="1"/>
    <xf numFmtId="3" fontId="1" fillId="0" borderId="12" xfId="0" applyNumberFormat="1" applyFont="1" applyBorder="1"/>
    <xf numFmtId="3" fontId="1" fillId="2" borderId="12" xfId="0" applyNumberFormat="1" applyFont="1" applyFill="1" applyBorder="1"/>
    <xf numFmtId="2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jpeg"/><Relationship Id="rId5" Type="http://schemas.openxmlformats.org/officeDocument/2006/relationships/image" Target="../media/image8.jpeg"/><Relationship Id="rId4" Type="http://schemas.openxmlformats.org/officeDocument/2006/relationships/image" Target="../media/image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176204</xdr:colOff>
      <xdr:row>36</xdr:row>
      <xdr:rowOff>142958</xdr:rowOff>
    </xdr:from>
    <xdr:to>
      <xdr:col>7</xdr:col>
      <xdr:colOff>784607</xdr:colOff>
      <xdr:row>40</xdr:row>
      <xdr:rowOff>96414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4B1C122-B8DD-B0A4-E2D5-E1105D936C46}"/>
            </a:ext>
          </a:extLst>
        </xdr:cNvPr>
        <xdr:cNvSpPr txBox="1"/>
      </xdr:nvSpPr>
      <xdr:spPr>
        <a:xfrm>
          <a:off x="13502211126" y="7523586"/>
          <a:ext cx="6379921" cy="7646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he-IL" sz="1200" b="1">
              <a:latin typeface="David" panose="020E0502060401010101" pitchFamily="34" charset="-79"/>
              <a:cs typeface="David" panose="020E0502060401010101" pitchFamily="34" charset="-79"/>
            </a:rPr>
            <a:t>סעיף</a:t>
          </a:r>
          <a:r>
            <a:rPr lang="he-IL" sz="1200" b="1" baseline="0">
              <a:latin typeface="David" panose="020E0502060401010101" pitchFamily="34" charset="-79"/>
              <a:cs typeface="David" panose="020E0502060401010101" pitchFamily="34" charset="-79"/>
            </a:rPr>
            <a:t> 1</a:t>
          </a:r>
          <a:r>
            <a:rPr lang="he-IL" sz="1200" baseline="0">
              <a:latin typeface="David" panose="020E0502060401010101" pitchFamily="34" charset="-79"/>
              <a:cs typeface="David" panose="020E0502060401010101" pitchFamily="34" charset="-79"/>
            </a:rPr>
            <a:t>: </a:t>
          </a:r>
          <a:r>
            <a:rPr lang="he-IL" sz="1200">
              <a:latin typeface="David" panose="020E0502060401010101" pitchFamily="34" charset="-79"/>
              <a:cs typeface="David" panose="020E0502060401010101" pitchFamily="34" charset="-79"/>
            </a:rPr>
            <a:t>מטרת תקן זה היא לקבוע את הטיפול החשבונאי ברכוש קבוע, כך </a:t>
          </a:r>
          <a:r>
            <a:rPr lang="he-IL" sz="1200" b="1">
              <a:latin typeface="David" panose="020E0502060401010101" pitchFamily="34" charset="-79"/>
              <a:cs typeface="David" panose="020E0502060401010101" pitchFamily="34" charset="-79"/>
            </a:rPr>
            <a:t>שמשתמשים בדוחות הכספיים </a:t>
          </a:r>
          <a:r>
            <a:rPr lang="he-IL" sz="1200">
              <a:latin typeface="David" panose="020E0502060401010101" pitchFamily="34" charset="-79"/>
              <a:cs typeface="David" panose="020E0502060401010101" pitchFamily="34" charset="-79"/>
            </a:rPr>
            <a:t>יוכלו לקבל מידע לגבי השקעתה של הישות ברכוש קבוע ולגבי השינויים בהשקעה כזו. הסוגיות העיקריות בטיפול חשבונאי ברכוש קבוע הן </a:t>
          </a:r>
          <a:r>
            <a:rPr lang="he-IL" sz="1200" b="1">
              <a:latin typeface="David" panose="020E0502060401010101" pitchFamily="34" charset="-79"/>
              <a:cs typeface="David" panose="020E0502060401010101" pitchFamily="34" charset="-79"/>
            </a:rPr>
            <a:t>ההכרה בכסים</a:t>
          </a:r>
          <a:r>
            <a:rPr lang="he-IL" sz="1200">
              <a:latin typeface="David" panose="020E0502060401010101" pitchFamily="34" charset="-79"/>
              <a:cs typeface="David" panose="020E0502060401010101" pitchFamily="34" charset="-79"/>
            </a:rPr>
            <a:t>, </a:t>
          </a:r>
          <a:r>
            <a:rPr lang="he-IL" sz="1200" b="1">
              <a:latin typeface="David" panose="020E0502060401010101" pitchFamily="34" charset="-79"/>
              <a:cs typeface="David" panose="020E0502060401010101" pitchFamily="34" charset="-79"/>
            </a:rPr>
            <a:t>קביעת ערכם בספרים </a:t>
          </a:r>
          <a:r>
            <a:rPr lang="he-IL" sz="1200">
              <a:latin typeface="David" panose="020E0502060401010101" pitchFamily="34" charset="-79"/>
              <a:cs typeface="David" panose="020E0502060401010101" pitchFamily="34" charset="-79"/>
            </a:rPr>
            <a:t>והוצאות פחת והפסדים מירידת ערך , שיוכרו בהתייחס אליהם.</a:t>
          </a:r>
          <a:endParaRPr lang="en-US" sz="1200">
            <a:latin typeface="David" panose="020E0502060401010101" pitchFamily="34" charset="-79"/>
            <a:cs typeface="David" panose="020E0502060401010101" pitchFamily="34" charset="-79"/>
          </a:endParaRPr>
        </a:p>
      </xdr:txBody>
    </xdr:sp>
    <xdr:clientData/>
  </xdr:twoCellAnchor>
  <xdr:twoCellAnchor>
    <xdr:from>
      <xdr:col>0</xdr:col>
      <xdr:colOff>0</xdr:colOff>
      <xdr:row>56</xdr:row>
      <xdr:rowOff>204368</xdr:rowOff>
    </xdr:from>
    <xdr:to>
      <xdr:col>7</xdr:col>
      <xdr:colOff>608403</xdr:colOff>
      <xdr:row>59</xdr:row>
      <xdr:rowOff>91235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CD0F9C4-FA37-BE45-BF19-AE6E1E20F97D}"/>
            </a:ext>
          </a:extLst>
        </xdr:cNvPr>
        <xdr:cNvSpPr txBox="1"/>
      </xdr:nvSpPr>
      <xdr:spPr>
        <a:xfrm>
          <a:off x="13506768551" y="11714655"/>
          <a:ext cx="6381794" cy="4999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he-IL" sz="1200" b="1">
              <a:latin typeface="David" panose="020E0502060401010101" pitchFamily="34" charset="-79"/>
              <a:cs typeface="David" panose="020E0502060401010101" pitchFamily="34" charset="-79"/>
            </a:rPr>
            <a:t>סעיף</a:t>
          </a:r>
          <a:r>
            <a:rPr lang="he-IL" sz="1200" b="1" baseline="0">
              <a:latin typeface="David" panose="020E0502060401010101" pitchFamily="34" charset="-79"/>
              <a:cs typeface="David" panose="020E0502060401010101" pitchFamily="34" charset="-79"/>
            </a:rPr>
            <a:t> 2-5</a:t>
          </a:r>
          <a:r>
            <a:rPr lang="he-IL" sz="1200" baseline="0">
              <a:latin typeface="David" panose="020E0502060401010101" pitchFamily="34" charset="-79"/>
              <a:cs typeface="David" panose="020E0502060401010101" pitchFamily="34" charset="-79"/>
            </a:rPr>
            <a:t>: </a:t>
          </a:r>
          <a:r>
            <a:rPr lang="he-IL" sz="1200">
              <a:latin typeface="David" panose="020E0502060401010101" pitchFamily="34" charset="-79"/>
              <a:cs typeface="David" panose="020E0502060401010101" pitchFamily="34" charset="-79"/>
            </a:rPr>
            <a:t>דנים בכך שישנם נכסים</a:t>
          </a:r>
          <a:r>
            <a:rPr lang="he-IL" sz="1200" baseline="0">
              <a:latin typeface="David" panose="020E0502060401010101" pitchFamily="34" charset="-79"/>
              <a:cs typeface="David" panose="020E0502060401010101" pitchFamily="34" charset="-79"/>
            </a:rPr>
            <a:t> לזמן ארוך שאינם רכוש קבוע (למשל נכסים המיועדים למכירה בהגדרה, נכסים חקלאיים וביולוגיים, וכן נדל״ן להשקעה). </a:t>
          </a:r>
          <a:endParaRPr lang="en-US" sz="1200">
            <a:latin typeface="David" panose="020E0502060401010101" pitchFamily="34" charset="-79"/>
            <a:cs typeface="David" panose="020E0502060401010101" pitchFamily="34" charset="-79"/>
          </a:endParaRPr>
        </a:p>
      </xdr:txBody>
    </xdr:sp>
    <xdr:clientData/>
  </xdr:twoCellAnchor>
  <xdr:twoCellAnchor>
    <xdr:from>
      <xdr:col>0</xdr:col>
      <xdr:colOff>0</xdr:colOff>
      <xdr:row>89</xdr:row>
      <xdr:rowOff>204368</xdr:rowOff>
    </xdr:from>
    <xdr:to>
      <xdr:col>7</xdr:col>
      <xdr:colOff>879511</xdr:colOff>
      <xdr:row>92</xdr:row>
      <xdr:rowOff>91235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ADE3AB6-C312-E048-BE18-3EA65F54B9F0}"/>
            </a:ext>
          </a:extLst>
        </xdr:cNvPr>
        <xdr:cNvSpPr txBox="1"/>
      </xdr:nvSpPr>
      <xdr:spPr>
        <a:xfrm>
          <a:off x="13506497443" y="18502586"/>
          <a:ext cx="6652902" cy="4999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he-IL" sz="1200" b="1">
              <a:latin typeface="David" panose="020E0502060401010101" pitchFamily="34" charset="-79"/>
              <a:cs typeface="David" panose="020E0502060401010101" pitchFamily="34" charset="-79"/>
            </a:rPr>
            <a:t>סעיף</a:t>
          </a:r>
          <a:r>
            <a:rPr lang="he-IL" sz="1200" b="1" baseline="0">
              <a:latin typeface="David" panose="020E0502060401010101" pitchFamily="34" charset="-79"/>
              <a:cs typeface="David" panose="020E0502060401010101" pitchFamily="34" charset="-79"/>
            </a:rPr>
            <a:t> </a:t>
          </a:r>
          <a:r>
            <a:rPr lang="en-US" sz="1200" b="1" baseline="0">
              <a:latin typeface="David" panose="020E0502060401010101" pitchFamily="34" charset="-79"/>
              <a:cs typeface="David" panose="020E0502060401010101" pitchFamily="34" charset="-79"/>
            </a:rPr>
            <a:t>6</a:t>
          </a:r>
          <a:r>
            <a:rPr lang="he-IL" sz="1200" baseline="0">
              <a:latin typeface="David" panose="020E0502060401010101" pitchFamily="34" charset="-79"/>
              <a:cs typeface="David" panose="020E0502060401010101" pitchFamily="34" charset="-79"/>
            </a:rPr>
            <a:t>: מגדיר את ערך הספרים; ערך זה הוא הערך שבו מוכר הנכס בניכוי פחת נצבר (מכירים) והפסדים מירידת ערך שנצברו. </a:t>
          </a:r>
          <a:endParaRPr lang="en-US" sz="1200">
            <a:latin typeface="David" panose="020E0502060401010101" pitchFamily="34" charset="-79"/>
            <a:cs typeface="David" panose="020E0502060401010101" pitchFamily="34" charset="-79"/>
          </a:endParaRPr>
        </a:p>
      </xdr:txBody>
    </xdr:sp>
    <xdr:clientData/>
  </xdr:twoCellAnchor>
  <xdr:twoCellAnchor editAs="oneCell">
    <xdr:from>
      <xdr:col>6</xdr:col>
      <xdr:colOff>5577</xdr:colOff>
      <xdr:row>116</xdr:row>
      <xdr:rowOff>129427</xdr:rowOff>
    </xdr:from>
    <xdr:to>
      <xdr:col>6</xdr:col>
      <xdr:colOff>793224</xdr:colOff>
      <xdr:row>120</xdr:row>
      <xdr:rowOff>13348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2D5DC1D-4DDF-B550-68FA-23378B6915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12734801" y="23745765"/>
          <a:ext cx="787647" cy="692838"/>
        </a:xfrm>
        <a:prstGeom prst="rect">
          <a:avLst/>
        </a:prstGeom>
      </xdr:spPr>
    </xdr:pic>
    <xdr:clientData/>
  </xdr:twoCellAnchor>
  <xdr:twoCellAnchor>
    <xdr:from>
      <xdr:col>7</xdr:col>
      <xdr:colOff>64712</xdr:colOff>
      <xdr:row>113</xdr:row>
      <xdr:rowOff>117293</xdr:rowOff>
    </xdr:from>
    <xdr:to>
      <xdr:col>9</xdr:col>
      <xdr:colOff>525794</xdr:colOff>
      <xdr:row>120</xdr:row>
      <xdr:rowOff>194140</xdr:rowOff>
    </xdr:to>
    <xdr:sp macro="" textlink="">
      <xdr:nvSpPr>
        <xdr:cNvPr id="6" name="Rounded Rectangular Callout 5">
          <a:extLst>
            <a:ext uri="{FF2B5EF4-FFF2-40B4-BE49-F238E27FC236}">
              <a16:creationId xmlns:a16="http://schemas.microsoft.com/office/drawing/2014/main" id="{64C39412-046D-5BC3-E5D3-9E3D6E7F5CD2}"/>
            </a:ext>
          </a:extLst>
        </xdr:cNvPr>
        <xdr:cNvSpPr/>
      </xdr:nvSpPr>
      <xdr:spPr>
        <a:xfrm>
          <a:off x="13510413696" y="23114809"/>
          <a:ext cx="2224522" cy="1504586"/>
        </a:xfrm>
        <a:prstGeom prst="wedgeRoundRectCallout">
          <a:avLst>
            <a:gd name="adj1" fmla="val 62045"/>
            <a:gd name="adj2" fmla="val 28267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he-IL" sz="1100"/>
            <a:t>כל מטרת</a:t>
          </a:r>
          <a:r>
            <a:rPr lang="he-IL" sz="1100" baseline="0"/>
            <a:t> השאלה היתה לנסות ולהדגים באופן בסיסי מאד את מושג ירידת הערך המצטברת; כשעוסקים ברכוש קבוע לעומק, אי אפשר לדבר רק על פחת נצבר. גם אירועים המובילים לירידה נוספת בערכו צריכים לקבל ביטוי</a:t>
          </a:r>
          <a:endParaRPr lang="en-US" sz="1100"/>
        </a:p>
      </xdr:txBody>
    </xdr:sp>
    <xdr:clientData/>
  </xdr:twoCellAnchor>
  <xdr:twoCellAnchor>
    <xdr:from>
      <xdr:col>0</xdr:col>
      <xdr:colOff>15916</xdr:colOff>
      <xdr:row>156</xdr:row>
      <xdr:rowOff>42745</xdr:rowOff>
    </xdr:from>
    <xdr:to>
      <xdr:col>7</xdr:col>
      <xdr:colOff>625371</xdr:colOff>
      <xdr:row>158</xdr:row>
      <xdr:rowOff>132862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CCDD462-4B50-1D86-C9D4-F5AEED023433}"/>
            </a:ext>
          </a:extLst>
        </xdr:cNvPr>
        <xdr:cNvSpPr txBox="1"/>
      </xdr:nvSpPr>
      <xdr:spPr>
        <a:xfrm>
          <a:off x="13534380483" y="32067167"/>
          <a:ext cx="6458475" cy="4985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he-IL" sz="1200" b="1">
              <a:latin typeface="David" panose="020E0502060401010101" pitchFamily="34" charset="-79"/>
              <a:cs typeface="David" panose="020E0502060401010101" pitchFamily="34" charset="-79"/>
            </a:rPr>
            <a:t>עדיין סעיף 6: </a:t>
          </a:r>
          <a:r>
            <a:rPr lang="he-IL" sz="1200">
              <a:latin typeface="David" panose="020E0502060401010101" pitchFamily="34" charset="-79"/>
              <a:cs typeface="David" panose="020E0502060401010101" pitchFamily="34" charset="-79"/>
            </a:rPr>
            <a:t>עלות היא סכום המזומנים או שווי המזומנים ששולם או השווי ההוגן של תמורה אחרת שניתנה על מנת לרכוש נכס בעת רכישתו או הקמתו </a:t>
          </a:r>
          <a:endParaRPr lang="en-US" sz="1200">
            <a:latin typeface="David" panose="020E0502060401010101" pitchFamily="34" charset="-79"/>
            <a:cs typeface="David" panose="020E0502060401010101" pitchFamily="34" charset="-79"/>
          </a:endParaRPr>
        </a:p>
      </xdr:txBody>
    </xdr:sp>
    <xdr:clientData/>
  </xdr:twoCellAnchor>
  <xdr:twoCellAnchor>
    <xdr:from>
      <xdr:col>4</xdr:col>
      <xdr:colOff>573186</xdr:colOff>
      <xdr:row>173</xdr:row>
      <xdr:rowOff>78673</xdr:rowOff>
    </xdr:from>
    <xdr:to>
      <xdr:col>4</xdr:col>
      <xdr:colOff>588172</xdr:colOff>
      <xdr:row>181</xdr:row>
      <xdr:rowOff>142360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A0453AFD-58B5-87ED-0E23-CABC27A7A544}"/>
            </a:ext>
          </a:extLst>
        </xdr:cNvPr>
        <xdr:cNvCxnSpPr/>
      </xdr:nvCxnSpPr>
      <xdr:spPr>
        <a:xfrm>
          <a:off x="13499830265" y="35271534"/>
          <a:ext cx="14986" cy="1682094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251004</xdr:colOff>
      <xdr:row>170</xdr:row>
      <xdr:rowOff>176354</xdr:rowOff>
    </xdr:from>
    <xdr:to>
      <xdr:col>8</xdr:col>
      <xdr:colOff>89050</xdr:colOff>
      <xdr:row>176</xdr:row>
      <xdr:rowOff>136441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97795F0-6120-0156-FCD1-F6575EF2CF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96826584" y="34762313"/>
          <a:ext cx="1602560" cy="1173892"/>
        </a:xfrm>
        <a:prstGeom prst="rect">
          <a:avLst/>
        </a:prstGeom>
      </xdr:spPr>
    </xdr:pic>
    <xdr:clientData/>
  </xdr:twoCellAnchor>
  <xdr:twoCellAnchor>
    <xdr:from>
      <xdr:col>8</xdr:col>
      <xdr:colOff>217286</xdr:colOff>
      <xdr:row>170</xdr:row>
      <xdr:rowOff>3746</xdr:rowOff>
    </xdr:from>
    <xdr:to>
      <xdr:col>9</xdr:col>
      <xdr:colOff>775487</xdr:colOff>
      <xdr:row>173</xdr:row>
      <xdr:rowOff>112390</xdr:rowOff>
    </xdr:to>
    <xdr:sp macro="" textlink="">
      <xdr:nvSpPr>
        <xdr:cNvPr id="11" name="Rounded Rectangular Callout 10">
          <a:extLst>
            <a:ext uri="{FF2B5EF4-FFF2-40B4-BE49-F238E27FC236}">
              <a16:creationId xmlns:a16="http://schemas.microsoft.com/office/drawing/2014/main" id="{CB30751E-D6CD-7D56-104C-DB691F6D3175}"/>
            </a:ext>
          </a:extLst>
        </xdr:cNvPr>
        <xdr:cNvSpPr/>
      </xdr:nvSpPr>
      <xdr:spPr>
        <a:xfrm>
          <a:off x="13495315959" y="34589705"/>
          <a:ext cx="1382389" cy="715546"/>
        </a:xfrm>
        <a:prstGeom prst="wedgeRoundRectCallout">
          <a:avLst>
            <a:gd name="adj1" fmla="val 64804"/>
            <a:gd name="adj2" fmla="val 47317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נשבע לך אני שווה 80,000</a:t>
          </a:r>
          <a:endParaRPr lang="en-US" sz="1100"/>
        </a:p>
      </xdr:txBody>
    </xdr:sp>
    <xdr:clientData/>
  </xdr:twoCellAnchor>
  <xdr:twoCellAnchor>
    <xdr:from>
      <xdr:col>0</xdr:col>
      <xdr:colOff>52449</xdr:colOff>
      <xdr:row>193</xdr:row>
      <xdr:rowOff>134867</xdr:rowOff>
    </xdr:from>
    <xdr:to>
      <xdr:col>8</xdr:col>
      <xdr:colOff>93658</xdr:colOff>
      <xdr:row>193</xdr:row>
      <xdr:rowOff>157345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8E12FB27-D6DE-2FB9-06E4-F05BBFE178E2}"/>
            </a:ext>
          </a:extLst>
        </xdr:cNvPr>
        <xdr:cNvCxnSpPr/>
      </xdr:nvCxnSpPr>
      <xdr:spPr>
        <a:xfrm flipV="1">
          <a:off x="13496821976" y="39373746"/>
          <a:ext cx="6840767" cy="22478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134865</xdr:colOff>
      <xdr:row>195</xdr:row>
      <xdr:rowOff>5618</xdr:rowOff>
    </xdr:from>
    <xdr:to>
      <xdr:col>7</xdr:col>
      <xdr:colOff>724911</xdr:colOff>
      <xdr:row>197</xdr:row>
      <xdr:rowOff>179822</xdr:rowOff>
    </xdr:to>
    <xdr:sp macro="" textlink="">
      <xdr:nvSpPr>
        <xdr:cNvPr id="15" name="Left Brace 14">
          <a:extLst>
            <a:ext uri="{FF2B5EF4-FFF2-40B4-BE49-F238E27FC236}">
              <a16:creationId xmlns:a16="http://schemas.microsoft.com/office/drawing/2014/main" id="{D2246B79-4281-49FE-6261-70FDE8CEBA80}"/>
            </a:ext>
          </a:extLst>
        </xdr:cNvPr>
        <xdr:cNvSpPr/>
      </xdr:nvSpPr>
      <xdr:spPr>
        <a:xfrm rot="16200000">
          <a:off x="13498417907" y="38362240"/>
          <a:ext cx="578806" cy="3152524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0</xdr:col>
      <xdr:colOff>14983</xdr:colOff>
      <xdr:row>194</xdr:row>
      <xdr:rowOff>185441</xdr:rowOff>
    </xdr:from>
    <xdr:to>
      <xdr:col>2</xdr:col>
      <xdr:colOff>726785</xdr:colOff>
      <xdr:row>197</xdr:row>
      <xdr:rowOff>123628</xdr:rowOff>
    </xdr:to>
    <xdr:sp macro="" textlink="">
      <xdr:nvSpPr>
        <xdr:cNvPr id="17" name="Left Brace 16">
          <a:extLst>
            <a:ext uri="{FF2B5EF4-FFF2-40B4-BE49-F238E27FC236}">
              <a16:creationId xmlns:a16="http://schemas.microsoft.com/office/drawing/2014/main" id="{F9E789CF-219E-3941-4DC3-B4B89DD2134C}"/>
            </a:ext>
          </a:extLst>
        </xdr:cNvPr>
        <xdr:cNvSpPr/>
      </xdr:nvSpPr>
      <xdr:spPr>
        <a:xfrm rot="16200000">
          <a:off x="13502247574" y="38719076"/>
          <a:ext cx="545090" cy="2360180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 editAs="oneCell">
    <xdr:from>
      <xdr:col>2</xdr:col>
      <xdr:colOff>788722</xdr:colOff>
      <xdr:row>196</xdr:row>
      <xdr:rowOff>26223</xdr:rowOff>
    </xdr:from>
    <xdr:to>
      <xdr:col>4</xdr:col>
      <xdr:colOff>91672</xdr:colOff>
      <xdr:row>200</xdr:row>
      <xdr:rowOff>135353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A23C59CD-0160-3ADE-1DF4-84AB61961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500326765" y="39872005"/>
          <a:ext cx="951327" cy="918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51314</xdr:colOff>
      <xdr:row>6</xdr:row>
      <xdr:rowOff>150597</xdr:rowOff>
    </xdr:from>
    <xdr:to>
      <xdr:col>4</xdr:col>
      <xdr:colOff>622172</xdr:colOff>
      <xdr:row>10</xdr:row>
      <xdr:rowOff>113361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484D5F-096A-939C-57CB-18B1A455B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0055100" y="1362870"/>
          <a:ext cx="3867727" cy="770946"/>
        </a:xfrm>
        <a:prstGeom prst="rect">
          <a:avLst/>
        </a:prstGeom>
      </xdr:spPr>
    </xdr:pic>
    <xdr:clientData/>
  </xdr:twoCellAnchor>
  <xdr:twoCellAnchor editAs="oneCell">
    <xdr:from>
      <xdr:col>0</xdr:col>
      <xdr:colOff>50969</xdr:colOff>
      <xdr:row>43</xdr:row>
      <xdr:rowOff>98277</xdr:rowOff>
    </xdr:from>
    <xdr:to>
      <xdr:col>4</xdr:col>
      <xdr:colOff>287101</xdr:colOff>
      <xdr:row>49</xdr:row>
      <xdr:rowOff>69474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A51E24-161D-09EC-6FA2-88028BFA17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99272473" y="8839660"/>
          <a:ext cx="3532728" cy="1187155"/>
        </a:xfrm>
        <a:prstGeom prst="rect">
          <a:avLst/>
        </a:prstGeom>
      </xdr:spPr>
    </xdr:pic>
    <xdr:clientData/>
  </xdr:twoCellAnchor>
  <xdr:twoCellAnchor>
    <xdr:from>
      <xdr:col>2</xdr:col>
      <xdr:colOff>209975</xdr:colOff>
      <xdr:row>43</xdr:row>
      <xdr:rowOff>94826</xdr:rowOff>
    </xdr:from>
    <xdr:to>
      <xdr:col>2</xdr:col>
      <xdr:colOff>338668</xdr:colOff>
      <xdr:row>44</xdr:row>
      <xdr:rowOff>125306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774E6AAE-0C3B-FF20-CFD4-0346F693C9C5}"/>
            </a:ext>
          </a:extLst>
        </xdr:cNvPr>
        <xdr:cNvSpPr/>
      </xdr:nvSpPr>
      <xdr:spPr>
        <a:xfrm>
          <a:off x="13536872426" y="8886613"/>
          <a:ext cx="128693" cy="23368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 rtl="1"/>
          <a:r>
            <a:rPr lang="en-US" sz="1100"/>
            <a:t>K</a:t>
          </a:r>
        </a:p>
      </xdr:txBody>
    </xdr:sp>
    <xdr:clientData/>
  </xdr:twoCellAnchor>
  <xdr:twoCellAnchor editAs="oneCell">
    <xdr:from>
      <xdr:col>8</xdr:col>
      <xdr:colOff>53086</xdr:colOff>
      <xdr:row>97</xdr:row>
      <xdr:rowOff>27265</xdr:rowOff>
    </xdr:from>
    <xdr:to>
      <xdr:col>10</xdr:col>
      <xdr:colOff>646799</xdr:colOff>
      <xdr:row>105</xdr:row>
      <xdr:rowOff>85752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11A7E90-1BC3-0E37-7B6D-B3B7DB9B5B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06060467" y="19930738"/>
          <a:ext cx="2243488" cy="1691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265434</xdr:colOff>
      <xdr:row>64</xdr:row>
      <xdr:rowOff>88812</xdr:rowOff>
    </xdr:from>
    <xdr:to>
      <xdr:col>12</xdr:col>
      <xdr:colOff>218023</xdr:colOff>
      <xdr:row>79</xdr:row>
      <xdr:rowOff>100212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F3D1C06-362C-F03B-5BB1-FAFC922A4C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04839468" y="13229841"/>
          <a:ext cx="4077027" cy="30741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502283</xdr:colOff>
      <xdr:row>105</xdr:row>
      <xdr:rowOff>178387</xdr:rowOff>
    </xdr:from>
    <xdr:to>
      <xdr:col>11</xdr:col>
      <xdr:colOff>177189</xdr:colOff>
      <xdr:row>116</xdr:row>
      <xdr:rowOff>175593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B15DD11-D359-36A0-EAFB-57AD5F9AA7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05705190" y="21715300"/>
          <a:ext cx="2974456" cy="22431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779968</xdr:colOff>
      <xdr:row>98</xdr:row>
      <xdr:rowOff>28585</xdr:rowOff>
    </xdr:from>
    <xdr:to>
      <xdr:col>7</xdr:col>
      <xdr:colOff>710546</xdr:colOff>
      <xdr:row>101</xdr:row>
      <xdr:rowOff>151093</xdr:rowOff>
    </xdr:to>
    <xdr:sp macro="" textlink="">
      <xdr:nvSpPr>
        <xdr:cNvPr id="8" name="Rounded Rectangular Callout 7">
          <a:extLst>
            <a:ext uri="{FF2B5EF4-FFF2-40B4-BE49-F238E27FC236}">
              <a16:creationId xmlns:a16="http://schemas.microsoft.com/office/drawing/2014/main" id="{CBE1DFC0-B6F4-A3FC-9910-E374F5B9BFAC}"/>
            </a:ext>
          </a:extLst>
        </xdr:cNvPr>
        <xdr:cNvSpPr/>
      </xdr:nvSpPr>
      <xdr:spPr>
        <a:xfrm>
          <a:off x="13508471383" y="20136238"/>
          <a:ext cx="1580353" cy="735048"/>
        </a:xfrm>
        <a:prstGeom prst="wedgeRoundRectCallout">
          <a:avLst>
            <a:gd name="adj1" fmla="val -62952"/>
            <a:gd name="adj2" fmla="val 49369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he-IL" sz="1100"/>
            <a:t>הדר שואל: האם ייתכן שערך הספרים יהיה</a:t>
          </a:r>
          <a:r>
            <a:rPr lang="he-IL" sz="1100" baseline="0"/>
            <a:t> שלילי?</a:t>
          </a:r>
          <a:endParaRPr lang="en-US" sz="1100"/>
        </a:p>
      </xdr:txBody>
    </xdr:sp>
    <xdr:clientData/>
  </xdr:twoCellAnchor>
  <xdr:twoCellAnchor>
    <xdr:from>
      <xdr:col>5</xdr:col>
      <xdr:colOff>387942</xdr:colOff>
      <xdr:row>108</xdr:row>
      <xdr:rowOff>65339</xdr:rowOff>
    </xdr:from>
    <xdr:to>
      <xdr:col>7</xdr:col>
      <xdr:colOff>318520</xdr:colOff>
      <xdr:row>111</xdr:row>
      <xdr:rowOff>187846</xdr:rowOff>
    </xdr:to>
    <xdr:sp macro="" textlink="">
      <xdr:nvSpPr>
        <xdr:cNvPr id="9" name="Rounded Rectangular Callout 8">
          <a:extLst>
            <a:ext uri="{FF2B5EF4-FFF2-40B4-BE49-F238E27FC236}">
              <a16:creationId xmlns:a16="http://schemas.microsoft.com/office/drawing/2014/main" id="{90CD8376-A001-B5FE-4293-6B02975CAE70}"/>
            </a:ext>
          </a:extLst>
        </xdr:cNvPr>
        <xdr:cNvSpPr/>
      </xdr:nvSpPr>
      <xdr:spPr>
        <a:xfrm>
          <a:off x="13508863409" y="22214792"/>
          <a:ext cx="1580353" cy="735048"/>
        </a:xfrm>
        <a:prstGeom prst="wedgeRoundRectCallout">
          <a:avLst>
            <a:gd name="adj1" fmla="val -62952"/>
            <a:gd name="adj2" fmla="val 49369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he-IL" sz="1100"/>
            <a:t>עיליי תוהה:</a:t>
          </a:r>
          <a:r>
            <a:rPr lang="he-IL" sz="1100" baseline="0"/>
            <a:t> מה הקשר לשאלה שלך? למה זה קשור?</a:t>
          </a:r>
          <a:endParaRPr lang="en-US" sz="1100"/>
        </a:p>
      </xdr:txBody>
    </xdr:sp>
    <xdr:clientData/>
  </xdr:twoCellAnchor>
  <xdr:twoCellAnchor>
    <xdr:from>
      <xdr:col>5</xdr:col>
      <xdr:colOff>44919</xdr:colOff>
      <xdr:row>103</xdr:row>
      <xdr:rowOff>191929</xdr:rowOff>
    </xdr:from>
    <xdr:to>
      <xdr:col>5</xdr:col>
      <xdr:colOff>751382</xdr:colOff>
      <xdr:row>105</xdr:row>
      <xdr:rowOff>61254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1766AEEC-2EC1-3FBD-BD6D-B3640238018B}"/>
            </a:ext>
          </a:extLst>
        </xdr:cNvPr>
        <xdr:cNvCxnSpPr/>
      </xdr:nvCxnSpPr>
      <xdr:spPr>
        <a:xfrm>
          <a:off x="13510080322" y="21320482"/>
          <a:ext cx="706463" cy="27768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808552</xdr:colOff>
      <xdr:row>104</xdr:row>
      <xdr:rowOff>106174</xdr:rowOff>
    </xdr:from>
    <xdr:to>
      <xdr:col>5</xdr:col>
      <xdr:colOff>796302</xdr:colOff>
      <xdr:row>105</xdr:row>
      <xdr:rowOff>20418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EF9A02C5-9230-8F95-746D-3368E97F1147}"/>
            </a:ext>
          </a:extLst>
        </xdr:cNvPr>
        <xdr:cNvCxnSpPr/>
      </xdr:nvCxnSpPr>
      <xdr:spPr>
        <a:xfrm flipV="1">
          <a:off x="13510035402" y="21438907"/>
          <a:ext cx="812637" cy="11842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40836</xdr:colOff>
      <xdr:row>106</xdr:row>
      <xdr:rowOff>130675</xdr:rowOff>
    </xdr:from>
    <xdr:to>
      <xdr:col>5</xdr:col>
      <xdr:colOff>747299</xdr:colOff>
      <xdr:row>107</xdr:row>
      <xdr:rowOff>204180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CC8B0867-9EFD-E968-ECDE-91D36424ABB9}"/>
            </a:ext>
          </a:extLst>
        </xdr:cNvPr>
        <xdr:cNvCxnSpPr/>
      </xdr:nvCxnSpPr>
      <xdr:spPr>
        <a:xfrm>
          <a:off x="13510084405" y="21871768"/>
          <a:ext cx="706463" cy="27768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804469</xdr:colOff>
      <xdr:row>107</xdr:row>
      <xdr:rowOff>44920</xdr:rowOff>
    </xdr:from>
    <xdr:to>
      <xdr:col>5</xdr:col>
      <xdr:colOff>792219</xdr:colOff>
      <xdr:row>107</xdr:row>
      <xdr:rowOff>163344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2ECD5148-4A8B-E0A0-4BFC-95EB3953CE50}"/>
            </a:ext>
          </a:extLst>
        </xdr:cNvPr>
        <xdr:cNvCxnSpPr/>
      </xdr:nvCxnSpPr>
      <xdr:spPr>
        <a:xfrm flipV="1">
          <a:off x="13510039485" y="21990193"/>
          <a:ext cx="812637" cy="11842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121888</xdr:colOff>
      <xdr:row>193</xdr:row>
      <xdr:rowOff>114675</xdr:rowOff>
    </xdr:from>
    <xdr:to>
      <xdr:col>7</xdr:col>
      <xdr:colOff>724528</xdr:colOff>
      <xdr:row>211</xdr:row>
      <xdr:rowOff>3931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EED15C3-3FA9-21CC-DCD2-9CCC0A4430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21708599" y="39693065"/>
          <a:ext cx="4731123" cy="35695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401580</xdr:colOff>
      <xdr:row>218</xdr:row>
      <xdr:rowOff>75296</xdr:rowOff>
    </xdr:from>
    <xdr:to>
      <xdr:col>7</xdr:col>
      <xdr:colOff>466837</xdr:colOff>
      <xdr:row>218</xdr:row>
      <xdr:rowOff>100395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460F10E9-992B-AB49-BB52-2A577920633D}"/>
            </a:ext>
          </a:extLst>
        </xdr:cNvPr>
        <xdr:cNvCxnSpPr/>
      </xdr:nvCxnSpPr>
      <xdr:spPr>
        <a:xfrm flipV="1">
          <a:off x="13518746663" y="21271596"/>
          <a:ext cx="5843757" cy="2509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381499</xdr:colOff>
      <xdr:row>218</xdr:row>
      <xdr:rowOff>77807</xdr:rowOff>
    </xdr:from>
    <xdr:to>
      <xdr:col>7</xdr:col>
      <xdr:colOff>313734</xdr:colOff>
      <xdr:row>219</xdr:row>
      <xdr:rowOff>65256</xdr:rowOff>
    </xdr:to>
    <xdr:sp macro="" textlink="">
      <xdr:nvSpPr>
        <xdr:cNvPr id="22" name="Left Brace 21">
          <a:extLst>
            <a:ext uri="{FF2B5EF4-FFF2-40B4-BE49-F238E27FC236}">
              <a16:creationId xmlns:a16="http://schemas.microsoft.com/office/drawing/2014/main" id="{DC9DA8BD-FC9B-084F-A7BE-BBF18558B7C5}"/>
            </a:ext>
          </a:extLst>
        </xdr:cNvPr>
        <xdr:cNvSpPr/>
      </xdr:nvSpPr>
      <xdr:spPr>
        <a:xfrm rot="16200000">
          <a:off x="13520008809" y="20165064"/>
          <a:ext cx="190649" cy="240873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4</xdr:col>
      <xdr:colOff>361423</xdr:colOff>
      <xdr:row>218</xdr:row>
      <xdr:rowOff>50198</xdr:rowOff>
    </xdr:from>
    <xdr:to>
      <xdr:col>4</xdr:col>
      <xdr:colOff>371462</xdr:colOff>
      <xdr:row>223</xdr:row>
      <xdr:rowOff>155612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722A045B-0A70-B94F-9A99-765850A91DA5}"/>
            </a:ext>
          </a:extLst>
        </xdr:cNvPr>
        <xdr:cNvCxnSpPr/>
      </xdr:nvCxnSpPr>
      <xdr:spPr>
        <a:xfrm flipH="1">
          <a:off x="13521318538" y="21246498"/>
          <a:ext cx="10039" cy="1121414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376476</xdr:colOff>
      <xdr:row>218</xdr:row>
      <xdr:rowOff>57728</xdr:rowOff>
    </xdr:from>
    <xdr:to>
      <xdr:col>4</xdr:col>
      <xdr:colOff>308712</xdr:colOff>
      <xdr:row>219</xdr:row>
      <xdr:rowOff>45177</xdr:rowOff>
    </xdr:to>
    <xdr:sp macro="" textlink="">
      <xdr:nvSpPr>
        <xdr:cNvPr id="24" name="Left Brace 23">
          <a:extLst>
            <a:ext uri="{FF2B5EF4-FFF2-40B4-BE49-F238E27FC236}">
              <a16:creationId xmlns:a16="http://schemas.microsoft.com/office/drawing/2014/main" id="{93D5C06E-138C-1E49-9DBA-31C791C69DA5}"/>
            </a:ext>
          </a:extLst>
        </xdr:cNvPr>
        <xdr:cNvSpPr/>
      </xdr:nvSpPr>
      <xdr:spPr>
        <a:xfrm rot="16200000">
          <a:off x="13522490331" y="20144985"/>
          <a:ext cx="190649" cy="2408736"/>
        </a:xfrm>
        <a:prstGeom prst="lef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shay.tsaban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14463-8E2D-DE40-A14A-E95275BA117E}">
  <dimension ref="A1:H200"/>
  <sheetViews>
    <sheetView rightToLeft="1" topLeftCell="A189" zoomScale="339" zoomScaleNormal="380" workbookViewId="0">
      <selection activeCell="E191" sqref="E191"/>
    </sheetView>
  </sheetViews>
  <sheetFormatPr baseColWidth="10" defaultRowHeight="16" x14ac:dyDescent="0.2"/>
  <cols>
    <col min="1" max="4" width="10.83203125" style="1"/>
    <col min="5" max="5" width="11.1640625" style="1" bestFit="1" customWidth="1"/>
    <col min="6" max="6" width="11.6640625" style="1" bestFit="1" customWidth="1"/>
    <col min="7" max="7" width="10.83203125" style="1"/>
    <col min="8" max="8" width="12.33203125" style="1" customWidth="1"/>
    <col min="9" max="16384" width="10.83203125" style="1"/>
  </cols>
  <sheetData>
    <row r="1" spans="1:8" x14ac:dyDescent="0.2">
      <c r="A1" s="3" t="s">
        <v>0</v>
      </c>
      <c r="B1" s="3"/>
      <c r="C1" s="3"/>
      <c r="D1" s="3"/>
      <c r="E1" s="3"/>
      <c r="F1" s="3"/>
      <c r="G1" s="3"/>
      <c r="H1" s="3"/>
    </row>
    <row r="2" spans="1:8" ht="17" thickBot="1" x14ac:dyDescent="0.25"/>
    <row r="3" spans="1:8" x14ac:dyDescent="0.2">
      <c r="A3" s="4" t="s">
        <v>1</v>
      </c>
      <c r="B3" s="5" t="s">
        <v>2</v>
      </c>
      <c r="C3" s="5"/>
      <c r="D3" s="5"/>
      <c r="E3" s="5"/>
      <c r="F3" s="5"/>
      <c r="G3" s="5"/>
      <c r="H3" s="6"/>
    </row>
    <row r="4" spans="1:8" x14ac:dyDescent="0.2">
      <c r="A4" s="7" t="s">
        <v>5</v>
      </c>
      <c r="C4" s="8" t="s">
        <v>3</v>
      </c>
      <c r="H4" s="9"/>
    </row>
    <row r="5" spans="1:8" x14ac:dyDescent="0.2">
      <c r="A5" s="7" t="s">
        <v>6</v>
      </c>
      <c r="C5" s="1" t="s">
        <v>4</v>
      </c>
      <c r="H5" s="9"/>
    </row>
    <row r="6" spans="1:8" x14ac:dyDescent="0.2">
      <c r="A6" s="7" t="s">
        <v>7</v>
      </c>
      <c r="C6" s="1" t="s">
        <v>8</v>
      </c>
      <c r="H6" s="9"/>
    </row>
    <row r="7" spans="1:8" ht="17" thickBot="1" x14ac:dyDescent="0.25">
      <c r="A7" s="10" t="s">
        <v>9</v>
      </c>
      <c r="B7" s="11"/>
      <c r="C7" s="11" t="s">
        <v>10</v>
      </c>
      <c r="D7" s="11"/>
      <c r="E7" s="11"/>
      <c r="F7" s="11"/>
      <c r="G7" s="11"/>
      <c r="H7" s="12"/>
    </row>
    <row r="8" spans="1:8" ht="17" thickBot="1" x14ac:dyDescent="0.25"/>
    <row r="9" spans="1:8" x14ac:dyDescent="0.2">
      <c r="A9" s="13" t="s">
        <v>11</v>
      </c>
      <c r="B9" s="5"/>
      <c r="C9" s="5"/>
      <c r="D9" s="5"/>
      <c r="E9" s="5"/>
      <c r="F9" s="5"/>
      <c r="G9" s="5"/>
      <c r="H9" s="6"/>
    </row>
    <row r="10" spans="1:8" x14ac:dyDescent="0.2">
      <c r="A10" s="7" t="s">
        <v>12</v>
      </c>
      <c r="H10" s="9"/>
    </row>
    <row r="11" spans="1:8" x14ac:dyDescent="0.2">
      <c r="A11" s="7" t="s">
        <v>13</v>
      </c>
      <c r="H11" s="9"/>
    </row>
    <row r="12" spans="1:8" x14ac:dyDescent="0.2">
      <c r="A12" s="7" t="s">
        <v>14</v>
      </c>
      <c r="H12" s="9"/>
    </row>
    <row r="13" spans="1:8" x14ac:dyDescent="0.2">
      <c r="A13" s="7" t="s">
        <v>15</v>
      </c>
      <c r="H13" s="9"/>
    </row>
    <row r="14" spans="1:8" x14ac:dyDescent="0.2">
      <c r="A14" s="7"/>
      <c r="H14" s="9" t="s">
        <v>16</v>
      </c>
    </row>
    <row r="15" spans="1:8" x14ac:dyDescent="0.2">
      <c r="A15" s="7"/>
      <c r="H15" s="9" t="s">
        <v>17</v>
      </c>
    </row>
    <row r="16" spans="1:8" ht="17" thickBot="1" x14ac:dyDescent="0.25">
      <c r="A16" s="10"/>
      <c r="B16" s="11"/>
      <c r="C16" s="11"/>
      <c r="D16" s="11"/>
      <c r="E16" s="11"/>
      <c r="F16" s="11"/>
      <c r="G16" s="11"/>
      <c r="H16" s="12" t="s">
        <v>18</v>
      </c>
    </row>
    <row r="17" spans="1:8" ht="17" thickBot="1" x14ac:dyDescent="0.25"/>
    <row r="18" spans="1:8" x14ac:dyDescent="0.2">
      <c r="A18" s="13" t="s">
        <v>19</v>
      </c>
      <c r="B18" s="5"/>
      <c r="C18" s="5"/>
      <c r="D18" s="5"/>
      <c r="E18" s="5"/>
      <c r="F18" s="5"/>
      <c r="G18" s="5"/>
      <c r="H18" s="6"/>
    </row>
    <row r="19" spans="1:8" x14ac:dyDescent="0.2">
      <c r="A19" s="7" t="s">
        <v>20</v>
      </c>
      <c r="H19" s="9"/>
    </row>
    <row r="20" spans="1:8" x14ac:dyDescent="0.2">
      <c r="A20" s="7" t="s">
        <v>21</v>
      </c>
      <c r="H20" s="9"/>
    </row>
    <row r="21" spans="1:8" x14ac:dyDescent="0.2">
      <c r="A21" s="7" t="s">
        <v>22</v>
      </c>
      <c r="H21" s="9"/>
    </row>
    <row r="22" spans="1:8" x14ac:dyDescent="0.2">
      <c r="A22" s="7" t="s">
        <v>23</v>
      </c>
      <c r="H22" s="9"/>
    </row>
    <row r="23" spans="1:8" x14ac:dyDescent="0.2">
      <c r="A23" s="7" t="s">
        <v>24</v>
      </c>
      <c r="H23" s="9"/>
    </row>
    <row r="24" spans="1:8" x14ac:dyDescent="0.2">
      <c r="A24" s="7" t="s">
        <v>25</v>
      </c>
      <c r="H24" s="9"/>
    </row>
    <row r="25" spans="1:8" ht="17" thickBot="1" x14ac:dyDescent="0.25">
      <c r="A25" s="10" t="s">
        <v>26</v>
      </c>
      <c r="B25" s="11"/>
      <c r="C25" s="11"/>
      <c r="D25" s="11"/>
      <c r="E25" s="11"/>
      <c r="F25" s="11"/>
      <c r="G25" s="11"/>
      <c r="H25" s="12"/>
    </row>
    <row r="27" spans="1:8" x14ac:dyDescent="0.2">
      <c r="A27" s="32" t="s">
        <v>27</v>
      </c>
      <c r="B27" s="32"/>
      <c r="C27" s="32"/>
      <c r="D27" s="32"/>
      <c r="E27" s="32"/>
      <c r="F27" s="32"/>
      <c r="G27" s="32"/>
      <c r="H27" s="32"/>
    </row>
    <row r="29" spans="1:8" x14ac:dyDescent="0.2">
      <c r="A29" s="1" t="s">
        <v>28</v>
      </c>
    </row>
    <row r="30" spans="1:8" x14ac:dyDescent="0.2">
      <c r="A30" s="1" t="s">
        <v>29</v>
      </c>
    </row>
    <row r="31" spans="1:8" x14ac:dyDescent="0.2">
      <c r="A31" s="1" t="s">
        <v>30</v>
      </c>
    </row>
    <row r="32" spans="1:8" x14ac:dyDescent="0.2">
      <c r="A32" s="1" t="s">
        <v>34</v>
      </c>
      <c r="B32" s="1" t="s">
        <v>31</v>
      </c>
    </row>
    <row r="33" spans="1:8" x14ac:dyDescent="0.2">
      <c r="B33" s="1" t="s">
        <v>32</v>
      </c>
    </row>
    <row r="34" spans="1:8" x14ac:dyDescent="0.2">
      <c r="B34" s="1" t="s">
        <v>33</v>
      </c>
    </row>
    <row r="36" spans="1:8" x14ac:dyDescent="0.2">
      <c r="A36" s="14" t="s">
        <v>35</v>
      </c>
      <c r="B36" s="14"/>
      <c r="C36" s="14"/>
      <c r="D36" s="14"/>
      <c r="E36" s="14"/>
      <c r="F36" s="14"/>
      <c r="G36" s="14"/>
      <c r="H36" s="14"/>
    </row>
    <row r="43" spans="1:8" x14ac:dyDescent="0.2">
      <c r="A43" s="1" t="s">
        <v>39</v>
      </c>
    </row>
    <row r="44" spans="1:8" x14ac:dyDescent="0.2">
      <c r="A44" s="1" t="s">
        <v>36</v>
      </c>
    </row>
    <row r="45" spans="1:8" x14ac:dyDescent="0.2">
      <c r="A45" s="1" t="s">
        <v>37</v>
      </c>
    </row>
    <row r="46" spans="1:8" x14ac:dyDescent="0.2">
      <c r="A46" s="1" t="s">
        <v>38</v>
      </c>
    </row>
    <row r="48" spans="1:8" x14ac:dyDescent="0.2">
      <c r="A48" s="1" t="s">
        <v>40</v>
      </c>
    </row>
    <row r="50" spans="1:2" x14ac:dyDescent="0.2">
      <c r="A50" s="1" t="s">
        <v>42</v>
      </c>
    </row>
    <row r="51" spans="1:2" x14ac:dyDescent="0.2">
      <c r="A51" s="1" t="s">
        <v>41</v>
      </c>
    </row>
    <row r="53" spans="1:2" x14ac:dyDescent="0.2">
      <c r="A53" s="1" t="s">
        <v>43</v>
      </c>
    </row>
    <row r="55" spans="1:2" x14ac:dyDescent="0.2">
      <c r="A55" s="15" t="s">
        <v>45</v>
      </c>
    </row>
    <row r="56" spans="1:2" x14ac:dyDescent="0.2">
      <c r="A56" s="1" t="s">
        <v>44</v>
      </c>
    </row>
    <row r="61" spans="1:2" x14ac:dyDescent="0.2">
      <c r="A61" s="2" t="s">
        <v>46</v>
      </c>
    </row>
    <row r="62" spans="1:2" x14ac:dyDescent="0.2">
      <c r="B62" s="1" t="s">
        <v>47</v>
      </c>
    </row>
    <row r="63" spans="1:2" x14ac:dyDescent="0.2">
      <c r="B63" s="1" t="s">
        <v>48</v>
      </c>
    </row>
    <row r="64" spans="1:2" ht="17" thickBot="1" x14ac:dyDescent="0.25"/>
    <row r="65" spans="1:8" ht="17" thickBot="1" x14ac:dyDescent="0.25">
      <c r="A65" s="16" t="s">
        <v>49</v>
      </c>
      <c r="B65" s="17"/>
      <c r="C65" s="17"/>
      <c r="D65" s="17"/>
      <c r="E65" s="17"/>
      <c r="F65" s="17"/>
      <c r="G65" s="17"/>
      <c r="H65" s="18"/>
    </row>
    <row r="66" spans="1:8" x14ac:dyDescent="0.2">
      <c r="A66" s="1" t="s">
        <v>50</v>
      </c>
    </row>
    <row r="67" spans="1:8" x14ac:dyDescent="0.2">
      <c r="A67" s="1" t="s">
        <v>51</v>
      </c>
    </row>
    <row r="68" spans="1:8" x14ac:dyDescent="0.2">
      <c r="A68" s="1" t="s">
        <v>52</v>
      </c>
    </row>
    <row r="69" spans="1:8" x14ac:dyDescent="0.2">
      <c r="A69" s="1" t="s">
        <v>53</v>
      </c>
    </row>
    <row r="71" spans="1:8" ht="17" thickBot="1" x14ac:dyDescent="0.25">
      <c r="B71" s="11" t="s">
        <v>54</v>
      </c>
      <c r="C71" s="11" t="s">
        <v>55</v>
      </c>
      <c r="D71" s="11"/>
    </row>
    <row r="72" spans="1:8" x14ac:dyDescent="0.2">
      <c r="B72" s="1">
        <v>4</v>
      </c>
      <c r="C72" s="1" t="s">
        <v>56</v>
      </c>
    </row>
    <row r="73" spans="1:8" x14ac:dyDescent="0.2">
      <c r="B73" s="1">
        <v>1</v>
      </c>
      <c r="C73" s="1" t="s">
        <v>57</v>
      </c>
    </row>
    <row r="74" spans="1:8" x14ac:dyDescent="0.2">
      <c r="B74" s="1">
        <v>2</v>
      </c>
      <c r="C74" s="1" t="s">
        <v>58</v>
      </c>
    </row>
    <row r="75" spans="1:8" x14ac:dyDescent="0.2">
      <c r="B75" s="1">
        <v>3</v>
      </c>
      <c r="C75" s="1" t="s">
        <v>59</v>
      </c>
    </row>
    <row r="77" spans="1:8" x14ac:dyDescent="0.2">
      <c r="A77" s="1" t="s">
        <v>60</v>
      </c>
    </row>
    <row r="78" spans="1:8" x14ac:dyDescent="0.2">
      <c r="A78" s="1" t="s">
        <v>61</v>
      </c>
    </row>
    <row r="79" spans="1:8" x14ac:dyDescent="0.2">
      <c r="A79" s="1" t="s">
        <v>62</v>
      </c>
    </row>
    <row r="80" spans="1:8" x14ac:dyDescent="0.2">
      <c r="A80" s="1" t="s">
        <v>63</v>
      </c>
    </row>
    <row r="82" spans="1:8" ht="17" thickBot="1" x14ac:dyDescent="0.25">
      <c r="A82" s="11" t="s">
        <v>64</v>
      </c>
      <c r="B82" s="11" t="s">
        <v>66</v>
      </c>
      <c r="C82" s="11"/>
      <c r="D82" s="11"/>
      <c r="E82" s="11"/>
      <c r="F82" s="11"/>
      <c r="G82" s="11"/>
      <c r="H82" s="11"/>
    </row>
    <row r="83" spans="1:8" x14ac:dyDescent="0.2">
      <c r="A83" s="1" t="s">
        <v>65</v>
      </c>
      <c r="B83" s="1" t="s">
        <v>67</v>
      </c>
    </row>
    <row r="84" spans="1:8" x14ac:dyDescent="0.2">
      <c r="B84" s="1" t="s">
        <v>68</v>
      </c>
    </row>
    <row r="85" spans="1:8" x14ac:dyDescent="0.2">
      <c r="A85" s="1" t="s">
        <v>69</v>
      </c>
      <c r="B85" s="1" t="s">
        <v>70</v>
      </c>
    </row>
    <row r="86" spans="1:8" x14ac:dyDescent="0.2">
      <c r="A86" s="1" t="s">
        <v>71</v>
      </c>
      <c r="B86" s="1" t="s">
        <v>72</v>
      </c>
    </row>
    <row r="87" spans="1:8" x14ac:dyDescent="0.2">
      <c r="B87" s="1" t="s">
        <v>73</v>
      </c>
    </row>
    <row r="88" spans="1:8" x14ac:dyDescent="0.2">
      <c r="B88" s="1" t="s">
        <v>74</v>
      </c>
    </row>
    <row r="94" spans="1:8" x14ac:dyDescent="0.2">
      <c r="A94" s="1" t="s">
        <v>75</v>
      </c>
    </row>
    <row r="95" spans="1:8" ht="17" thickBot="1" x14ac:dyDescent="0.25"/>
    <row r="96" spans="1:8" ht="17" thickBot="1" x14ac:dyDescent="0.25">
      <c r="A96" s="16" t="s">
        <v>76</v>
      </c>
      <c r="B96" s="17"/>
      <c r="C96" s="17"/>
      <c r="D96" s="17"/>
      <c r="E96" s="17"/>
      <c r="F96" s="17"/>
      <c r="G96" s="17"/>
      <c r="H96" s="18"/>
    </row>
    <row r="98" spans="1:1" x14ac:dyDescent="0.2">
      <c r="A98" s="1" t="s">
        <v>77</v>
      </c>
    </row>
    <row r="99" spans="1:1" x14ac:dyDescent="0.2">
      <c r="A99" s="1" t="s">
        <v>78</v>
      </c>
    </row>
    <row r="100" spans="1:1" x14ac:dyDescent="0.2">
      <c r="A100" s="1" t="s">
        <v>79</v>
      </c>
    </row>
    <row r="101" spans="1:1" x14ac:dyDescent="0.2">
      <c r="A101" s="1" t="s">
        <v>60</v>
      </c>
    </row>
    <row r="102" spans="1:1" x14ac:dyDescent="0.2">
      <c r="A102" s="1" t="s">
        <v>80</v>
      </c>
    </row>
    <row r="103" spans="1:1" x14ac:dyDescent="0.2">
      <c r="A103" s="1" t="s">
        <v>81</v>
      </c>
    </row>
    <row r="104" spans="1:1" x14ac:dyDescent="0.2">
      <c r="A104" s="1" t="s">
        <v>82</v>
      </c>
    </row>
    <row r="105" spans="1:1" x14ac:dyDescent="0.2">
      <c r="A105" s="1" t="s">
        <v>83</v>
      </c>
    </row>
    <row r="106" spans="1:1" x14ac:dyDescent="0.2">
      <c r="A106" s="1" t="s">
        <v>84</v>
      </c>
    </row>
    <row r="107" spans="1:1" x14ac:dyDescent="0.2">
      <c r="A107" s="1" t="s">
        <v>85</v>
      </c>
    </row>
    <row r="109" spans="1:1" x14ac:dyDescent="0.2">
      <c r="A109" s="1" t="s">
        <v>86</v>
      </c>
    </row>
    <row r="110" spans="1:1" x14ac:dyDescent="0.2">
      <c r="A110" s="1" t="s">
        <v>87</v>
      </c>
    </row>
    <row r="111" spans="1:1" x14ac:dyDescent="0.2">
      <c r="A111" s="1" t="s">
        <v>88</v>
      </c>
    </row>
    <row r="112" spans="1:1" x14ac:dyDescent="0.2">
      <c r="A112" s="1" t="s">
        <v>89</v>
      </c>
    </row>
    <row r="113" spans="1:6" x14ac:dyDescent="0.2">
      <c r="A113" s="1" t="s">
        <v>92</v>
      </c>
    </row>
    <row r="115" spans="1:6" x14ac:dyDescent="0.2">
      <c r="D115" s="19"/>
      <c r="E115" s="19" t="s">
        <v>90</v>
      </c>
      <c r="F115" s="19" t="s">
        <v>91</v>
      </c>
    </row>
    <row r="116" spans="1:6" ht="17" thickBot="1" x14ac:dyDescent="0.25">
      <c r="B116" s="11" t="s">
        <v>93</v>
      </c>
      <c r="C116" s="11"/>
      <c r="D116" s="20">
        <v>45657</v>
      </c>
      <c r="E116" s="20">
        <v>46387</v>
      </c>
      <c r="F116" s="20">
        <v>46387</v>
      </c>
    </row>
    <row r="117" spans="1:6" x14ac:dyDescent="0.2">
      <c r="A117" s="1" t="s">
        <v>95</v>
      </c>
      <c r="B117" s="1" t="s">
        <v>94</v>
      </c>
      <c r="D117" s="21">
        <v>1000000</v>
      </c>
      <c r="E117" s="21">
        <v>1000000</v>
      </c>
      <c r="F117" s="21">
        <v>1000000</v>
      </c>
    </row>
    <row r="118" spans="1:6" x14ac:dyDescent="0.2">
      <c r="A118" s="1" t="s">
        <v>98</v>
      </c>
      <c r="B118" s="1" t="s">
        <v>96</v>
      </c>
      <c r="D118" s="21">
        <f>-1000000/50*5</f>
        <v>-100000</v>
      </c>
      <c r="E118" s="21">
        <f>-1000000/50*7</f>
        <v>-140000</v>
      </c>
      <c r="F118" s="21">
        <f>E118</f>
        <v>-140000</v>
      </c>
    </row>
    <row r="119" spans="1:6" x14ac:dyDescent="0.2">
      <c r="A119" s="1" t="s">
        <v>98</v>
      </c>
      <c r="B119" s="1" t="s">
        <v>97</v>
      </c>
      <c r="D119" s="21">
        <v>0</v>
      </c>
      <c r="E119" s="21">
        <v>0</v>
      </c>
      <c r="F119" s="21">
        <f>F120-E120</f>
        <v>-160000</v>
      </c>
    </row>
    <row r="120" spans="1:6" x14ac:dyDescent="0.2">
      <c r="B120" s="1" t="s">
        <v>99</v>
      </c>
      <c r="D120" s="22">
        <f>SUM(D117:D119)</f>
        <v>900000</v>
      </c>
      <c r="E120" s="22">
        <f>SUM(E117:E119)</f>
        <v>860000</v>
      </c>
      <c r="F120" s="27">
        <f>G150</f>
        <v>700000</v>
      </c>
    </row>
    <row r="122" spans="1:6" s="19" customFormat="1" x14ac:dyDescent="0.2">
      <c r="B122" s="19" t="s">
        <v>100</v>
      </c>
      <c r="D122" s="21">
        <f>1000000/50</f>
        <v>20000</v>
      </c>
      <c r="E122" s="21">
        <f>D122</f>
        <v>20000</v>
      </c>
      <c r="F122" s="21">
        <f>E122</f>
        <v>20000</v>
      </c>
    </row>
    <row r="123" spans="1:6" s="19" customFormat="1" x14ac:dyDescent="0.2">
      <c r="B123" s="28" t="s">
        <v>136</v>
      </c>
      <c r="D123" s="21"/>
      <c r="E123" s="21"/>
      <c r="F123" s="21">
        <f>-F119</f>
        <v>160000</v>
      </c>
    </row>
    <row r="125" spans="1:6" x14ac:dyDescent="0.2">
      <c r="A125" s="1" t="s">
        <v>101</v>
      </c>
    </row>
    <row r="126" spans="1:6" x14ac:dyDescent="0.2">
      <c r="A126" s="1" t="s">
        <v>102</v>
      </c>
    </row>
    <row r="127" spans="1:6" x14ac:dyDescent="0.2">
      <c r="A127" s="1" t="s">
        <v>103</v>
      </c>
    </row>
    <row r="128" spans="1:6" x14ac:dyDescent="0.2">
      <c r="A128" s="1" t="s">
        <v>104</v>
      </c>
      <c r="C128" s="1" t="s">
        <v>105</v>
      </c>
      <c r="D128" s="23">
        <v>20000</v>
      </c>
    </row>
    <row r="129" spans="1:7" x14ac:dyDescent="0.2">
      <c r="C129" s="1" t="s">
        <v>106</v>
      </c>
      <c r="D129" s="1">
        <v>43</v>
      </c>
      <c r="E129" s="1" t="s">
        <v>107</v>
      </c>
    </row>
    <row r="130" spans="1:7" x14ac:dyDescent="0.2">
      <c r="C130" s="1" t="s">
        <v>108</v>
      </c>
      <c r="D130" s="24">
        <v>0.05</v>
      </c>
      <c r="E130" s="1" t="s">
        <v>109</v>
      </c>
    </row>
    <row r="132" spans="1:7" x14ac:dyDescent="0.2">
      <c r="A132" s="1" t="s">
        <v>123</v>
      </c>
    </row>
    <row r="133" spans="1:7" x14ac:dyDescent="0.2">
      <c r="A133" s="1" t="s">
        <v>110</v>
      </c>
    </row>
    <row r="134" spans="1:7" x14ac:dyDescent="0.2">
      <c r="A134" s="1" t="s">
        <v>111</v>
      </c>
    </row>
    <row r="136" spans="1:7" x14ac:dyDescent="0.2">
      <c r="A136" s="1" t="s">
        <v>112</v>
      </c>
    </row>
    <row r="138" spans="1:7" x14ac:dyDescent="0.2">
      <c r="C138" s="1" t="s">
        <v>118</v>
      </c>
      <c r="F138" s="24">
        <v>0.05</v>
      </c>
      <c r="G138" s="1" t="s">
        <v>113</v>
      </c>
    </row>
    <row r="139" spans="1:7" x14ac:dyDescent="0.2">
      <c r="C139" s="1" t="s">
        <v>119</v>
      </c>
      <c r="F139" s="1">
        <v>43</v>
      </c>
      <c r="G139" s="1" t="s">
        <v>114</v>
      </c>
    </row>
    <row r="140" spans="1:7" x14ac:dyDescent="0.2">
      <c r="C140" s="1" t="s">
        <v>120</v>
      </c>
      <c r="F140" s="23">
        <f>D128</f>
        <v>20000</v>
      </c>
      <c r="G140" s="1" t="s">
        <v>115</v>
      </c>
    </row>
    <row r="141" spans="1:7" x14ac:dyDescent="0.2">
      <c r="C141" s="1" t="s">
        <v>122</v>
      </c>
      <c r="F141" s="25">
        <f>PV(F138,F139,F140,F142)</f>
        <v>-350918.23956798518</v>
      </c>
      <c r="G141" s="1" t="s">
        <v>116</v>
      </c>
    </row>
    <row r="142" spans="1:7" x14ac:dyDescent="0.2">
      <c r="C142" s="1" t="s">
        <v>121</v>
      </c>
      <c r="F142" s="1">
        <v>0</v>
      </c>
      <c r="G142" s="1" t="s">
        <v>117</v>
      </c>
    </row>
    <row r="144" spans="1:7" x14ac:dyDescent="0.2">
      <c r="A144" s="1" t="s">
        <v>124</v>
      </c>
    </row>
    <row r="145" spans="1:8" x14ac:dyDescent="0.2">
      <c r="A145" s="1" t="s">
        <v>125</v>
      </c>
    </row>
    <row r="146" spans="1:8" x14ac:dyDescent="0.2">
      <c r="A146" s="1" t="s">
        <v>126</v>
      </c>
    </row>
    <row r="148" spans="1:8" x14ac:dyDescent="0.2">
      <c r="A148" s="1" t="s">
        <v>127</v>
      </c>
      <c r="C148" s="1" t="s">
        <v>128</v>
      </c>
      <c r="G148" s="23">
        <v>700000</v>
      </c>
    </row>
    <row r="149" spans="1:8" x14ac:dyDescent="0.2">
      <c r="C149" s="1" t="s">
        <v>129</v>
      </c>
      <c r="G149" s="23">
        <f>-F141</f>
        <v>350918.23956798518</v>
      </c>
    </row>
    <row r="150" spans="1:8" x14ac:dyDescent="0.2">
      <c r="C150" s="1" t="s">
        <v>130</v>
      </c>
      <c r="G150" s="26">
        <f>G148</f>
        <v>700000</v>
      </c>
      <c r="H150" s="1" t="s">
        <v>131</v>
      </c>
    </row>
    <row r="152" spans="1:8" x14ac:dyDescent="0.2">
      <c r="A152" s="2" t="s">
        <v>132</v>
      </c>
    </row>
    <row r="153" spans="1:8" x14ac:dyDescent="0.2">
      <c r="A153" s="1" t="s">
        <v>133</v>
      </c>
    </row>
    <row r="154" spans="1:8" x14ac:dyDescent="0.2">
      <c r="A154" s="1" t="s">
        <v>134</v>
      </c>
    </row>
    <row r="155" spans="1:8" x14ac:dyDescent="0.2">
      <c r="A155" s="1" t="s">
        <v>135</v>
      </c>
    </row>
    <row r="160" spans="1:8" x14ac:dyDescent="0.2">
      <c r="A160" s="1" t="s">
        <v>137</v>
      </c>
    </row>
    <row r="161" spans="1:6" x14ac:dyDescent="0.2">
      <c r="A161" s="1" t="s">
        <v>138</v>
      </c>
    </row>
    <row r="162" spans="1:6" x14ac:dyDescent="0.2">
      <c r="A162" s="1" t="s">
        <v>139</v>
      </c>
    </row>
    <row r="163" spans="1:6" x14ac:dyDescent="0.2">
      <c r="A163" s="1" t="s">
        <v>140</v>
      </c>
    </row>
    <row r="164" spans="1:6" x14ac:dyDescent="0.2">
      <c r="A164" s="1" t="s">
        <v>141</v>
      </c>
    </row>
    <row r="165" spans="1:6" x14ac:dyDescent="0.2">
      <c r="A165" s="1" t="s">
        <v>142</v>
      </c>
    </row>
    <row r="166" spans="1:6" x14ac:dyDescent="0.2">
      <c r="A166" s="1" t="s">
        <v>143</v>
      </c>
    </row>
    <row r="167" spans="1:6" x14ac:dyDescent="0.2">
      <c r="A167" s="1" t="s">
        <v>144</v>
      </c>
    </row>
    <row r="168" spans="1:6" x14ac:dyDescent="0.2">
      <c r="A168" s="1" t="s">
        <v>145</v>
      </c>
    </row>
    <row r="170" spans="1:6" x14ac:dyDescent="0.2">
      <c r="A170" s="1" t="s">
        <v>146</v>
      </c>
    </row>
    <row r="172" spans="1:6" x14ac:dyDescent="0.2">
      <c r="B172" s="29" t="s">
        <v>147</v>
      </c>
      <c r="E172" s="29" t="s">
        <v>148</v>
      </c>
      <c r="F172" s="29" t="s">
        <v>149</v>
      </c>
    </row>
    <row r="173" spans="1:6" x14ac:dyDescent="0.2">
      <c r="B173" s="29" t="s">
        <v>150</v>
      </c>
      <c r="E173" s="30">
        <v>50000</v>
      </c>
      <c r="F173" s="29" t="s">
        <v>161</v>
      </c>
    </row>
    <row r="174" spans="1:6" x14ac:dyDescent="0.2">
      <c r="A174" s="1" t="s">
        <v>152</v>
      </c>
      <c r="B174" s="1" t="s">
        <v>151</v>
      </c>
      <c r="E174" s="23">
        <f>E182</f>
        <v>165289.25619834708</v>
      </c>
      <c r="F174" s="1" t="s">
        <v>162</v>
      </c>
    </row>
    <row r="175" spans="1:6" x14ac:dyDescent="0.2">
      <c r="B175" s="1" t="s">
        <v>163</v>
      </c>
      <c r="E175" s="23">
        <v>80000</v>
      </c>
    </row>
    <row r="176" spans="1:6" x14ac:dyDescent="0.2">
      <c r="B176" s="1" t="s">
        <v>185</v>
      </c>
      <c r="E176" s="23">
        <v>5000</v>
      </c>
    </row>
    <row r="178" spans="2:7" x14ac:dyDescent="0.2">
      <c r="B178" s="19" t="s">
        <v>152</v>
      </c>
      <c r="C178" s="1" t="s">
        <v>153</v>
      </c>
    </row>
    <row r="179" spans="2:7" x14ac:dyDescent="0.2">
      <c r="C179" s="1" t="s">
        <v>155</v>
      </c>
      <c r="E179" s="24">
        <v>0.1</v>
      </c>
      <c r="F179" s="1" t="s">
        <v>113</v>
      </c>
    </row>
    <row r="180" spans="2:7" x14ac:dyDescent="0.2">
      <c r="C180" s="1" t="s">
        <v>154</v>
      </c>
      <c r="E180" s="1">
        <v>2</v>
      </c>
      <c r="F180" s="1" t="s">
        <v>114</v>
      </c>
    </row>
    <row r="181" spans="2:7" x14ac:dyDescent="0.2">
      <c r="C181" s="1" t="s">
        <v>156</v>
      </c>
      <c r="E181" s="1">
        <v>0</v>
      </c>
      <c r="F181" s="1" t="s">
        <v>115</v>
      </c>
      <c r="G181" s="1" t="s">
        <v>157</v>
      </c>
    </row>
    <row r="182" spans="2:7" x14ac:dyDescent="0.2">
      <c r="C182" s="1" t="s">
        <v>160</v>
      </c>
      <c r="E182" s="31">
        <f>PV(E179,E180,E181,E183)</f>
        <v>165289.25619834708</v>
      </c>
      <c r="F182" s="1" t="s">
        <v>116</v>
      </c>
    </row>
    <row r="183" spans="2:7" x14ac:dyDescent="0.2">
      <c r="C183" s="1" t="s">
        <v>158</v>
      </c>
      <c r="E183" s="23">
        <v>-200000</v>
      </c>
      <c r="F183" s="1" t="s">
        <v>117</v>
      </c>
      <c r="G183" s="1" t="s">
        <v>159</v>
      </c>
    </row>
    <row r="186" spans="2:7" x14ac:dyDescent="0.2">
      <c r="B186" s="2" t="s">
        <v>164</v>
      </c>
    </row>
    <row r="187" spans="2:7" x14ac:dyDescent="0.2">
      <c r="B187" s="1" t="s">
        <v>165</v>
      </c>
    </row>
    <row r="188" spans="2:7" x14ac:dyDescent="0.2">
      <c r="B188" s="1" t="s">
        <v>166</v>
      </c>
    </row>
    <row r="189" spans="2:7" x14ac:dyDescent="0.2">
      <c r="B189" s="1" t="s">
        <v>167</v>
      </c>
    </row>
    <row r="190" spans="2:7" x14ac:dyDescent="0.2">
      <c r="B190" s="1" t="s">
        <v>168</v>
      </c>
    </row>
    <row r="191" spans="2:7" x14ac:dyDescent="0.2">
      <c r="B191" s="1" t="s">
        <v>169</v>
      </c>
    </row>
    <row r="193" spans="1:8" x14ac:dyDescent="0.2">
      <c r="A193" s="19"/>
      <c r="B193" s="19"/>
      <c r="C193" s="19"/>
      <c r="D193" s="19"/>
      <c r="E193" s="19"/>
      <c r="F193" s="19"/>
      <c r="G193" s="19"/>
      <c r="H193" s="19"/>
    </row>
    <row r="194" spans="1:8" x14ac:dyDescent="0.2">
      <c r="A194" s="19"/>
      <c r="B194" s="19"/>
      <c r="C194" s="19"/>
      <c r="D194" s="19"/>
      <c r="E194" s="19"/>
      <c r="F194" s="19"/>
      <c r="G194" s="19"/>
      <c r="H194" s="19"/>
    </row>
    <row r="195" spans="1:8" x14ac:dyDescent="0.2">
      <c r="A195" s="19" t="s">
        <v>182</v>
      </c>
      <c r="B195" s="19" t="s">
        <v>181</v>
      </c>
      <c r="C195" s="19" t="s">
        <v>179</v>
      </c>
      <c r="D195" s="19" t="s">
        <v>175</v>
      </c>
      <c r="E195" s="19" t="s">
        <v>173</v>
      </c>
      <c r="F195" s="19" t="s">
        <v>172</v>
      </c>
      <c r="G195" s="19" t="s">
        <v>171</v>
      </c>
      <c r="H195" s="19" t="s">
        <v>170</v>
      </c>
    </row>
    <row r="196" spans="1:8" x14ac:dyDescent="0.2">
      <c r="A196" s="19" t="s">
        <v>186</v>
      </c>
      <c r="B196" s="19"/>
      <c r="C196" s="19" t="s">
        <v>180</v>
      </c>
      <c r="D196" s="19" t="s">
        <v>176</v>
      </c>
      <c r="E196" s="19" t="s">
        <v>174</v>
      </c>
      <c r="F196" s="19"/>
      <c r="G196" s="19"/>
      <c r="H196" s="19"/>
    </row>
    <row r="199" spans="1:8" x14ac:dyDescent="0.2">
      <c r="A199" s="1" t="s">
        <v>183</v>
      </c>
      <c r="F199" s="1" t="s">
        <v>177</v>
      </c>
    </row>
    <row r="200" spans="1:8" x14ac:dyDescent="0.2">
      <c r="A200" s="1" t="s">
        <v>184</v>
      </c>
      <c r="F200" s="1" t="s">
        <v>178</v>
      </c>
    </row>
  </sheetData>
  <mergeCells count="1">
    <mergeCell ref="A27:H27"/>
  </mergeCells>
  <hyperlinks>
    <hyperlink ref="C4" r:id="rId1" xr:uid="{CF3CC791-4997-B14E-AA29-F26037EF7515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7AE40-155E-864A-B4A5-4B95BE557E7D}">
  <dimension ref="A1:J251"/>
  <sheetViews>
    <sheetView rightToLeft="1" tabSelected="1" topLeftCell="A230" zoomScale="323" workbookViewId="0">
      <selection activeCell="G244" sqref="G244"/>
    </sheetView>
  </sheetViews>
  <sheetFormatPr baseColWidth="10" defaultRowHeight="16" x14ac:dyDescent="0.2"/>
  <cols>
    <col min="1" max="16384" width="10.83203125" style="1"/>
  </cols>
  <sheetData>
    <row r="1" spans="1:8" x14ac:dyDescent="0.2">
      <c r="A1" s="1" t="s">
        <v>187</v>
      </c>
    </row>
    <row r="3" spans="1:8" x14ac:dyDescent="0.2">
      <c r="A3" s="1" t="s">
        <v>188</v>
      </c>
    </row>
    <row r="5" spans="1:8" x14ac:dyDescent="0.2">
      <c r="A5" s="2" t="s">
        <v>189</v>
      </c>
    </row>
    <row r="6" spans="1:8" x14ac:dyDescent="0.2">
      <c r="A6" s="1" t="s">
        <v>190</v>
      </c>
    </row>
    <row r="11" spans="1:8" ht="17" thickBot="1" x14ac:dyDescent="0.25"/>
    <row r="12" spans="1:8" ht="17" thickBot="1" x14ac:dyDescent="0.25">
      <c r="A12" s="16" t="s">
        <v>191</v>
      </c>
      <c r="B12" s="34"/>
      <c r="C12" s="34"/>
      <c r="D12" s="34"/>
      <c r="E12" s="34"/>
      <c r="F12" s="34"/>
      <c r="G12" s="34"/>
      <c r="H12" s="35"/>
    </row>
    <row r="13" spans="1:8" x14ac:dyDescent="0.2">
      <c r="A13" s="1" t="s">
        <v>192</v>
      </c>
    </row>
    <row r="14" spans="1:8" x14ac:dyDescent="0.2">
      <c r="A14" s="1" t="s">
        <v>193</v>
      </c>
    </row>
    <row r="15" spans="1:8" x14ac:dyDescent="0.2">
      <c r="A15" s="1" t="s">
        <v>194</v>
      </c>
    </row>
    <row r="16" spans="1:8" x14ac:dyDescent="0.2">
      <c r="A16" s="1" t="s">
        <v>195</v>
      </c>
    </row>
    <row r="17" spans="1:9" x14ac:dyDescent="0.2">
      <c r="A17" s="1" t="s">
        <v>196</v>
      </c>
    </row>
    <row r="18" spans="1:9" x14ac:dyDescent="0.2">
      <c r="A18" s="1" t="s">
        <v>197</v>
      </c>
    </row>
    <row r="19" spans="1:9" x14ac:dyDescent="0.2">
      <c r="A19" s="1" t="s">
        <v>198</v>
      </c>
    </row>
    <row r="21" spans="1:9" x14ac:dyDescent="0.2">
      <c r="A21" s="1" t="s">
        <v>60</v>
      </c>
    </row>
    <row r="22" spans="1:9" x14ac:dyDescent="0.2">
      <c r="A22" s="1" t="s">
        <v>199</v>
      </c>
    </row>
    <row r="23" spans="1:9" x14ac:dyDescent="0.2">
      <c r="A23" s="1" t="s">
        <v>200</v>
      </c>
    </row>
    <row r="25" spans="1:9" x14ac:dyDescent="0.2">
      <c r="D25" s="37">
        <v>44196</v>
      </c>
      <c r="E25" s="37">
        <v>44561</v>
      </c>
      <c r="G25" s="1" t="s">
        <v>202</v>
      </c>
    </row>
    <row r="26" spans="1:9" x14ac:dyDescent="0.2">
      <c r="B26" s="1" t="s">
        <v>95</v>
      </c>
      <c r="D26" s="39">
        <v>130000</v>
      </c>
      <c r="E26" s="39">
        <v>130000</v>
      </c>
      <c r="G26" s="1" t="s">
        <v>203</v>
      </c>
    </row>
    <row r="27" spans="1:9" x14ac:dyDescent="0.2">
      <c r="B27" s="1" t="s">
        <v>96</v>
      </c>
      <c r="D27" s="21">
        <f>-D31</f>
        <v>-23333.333333333332</v>
      </c>
      <c r="E27" s="21">
        <f>D27-E31</f>
        <v>-46666.666666666664</v>
      </c>
      <c r="G27" s="1" t="s">
        <v>204</v>
      </c>
    </row>
    <row r="28" spans="1:9" x14ac:dyDescent="0.2">
      <c r="B28" s="1" t="s">
        <v>201</v>
      </c>
      <c r="D28" s="19">
        <v>0</v>
      </c>
      <c r="E28" s="19">
        <v>0</v>
      </c>
      <c r="G28" s="1" t="s">
        <v>205</v>
      </c>
      <c r="I28" s="1">
        <f>130000-60000</f>
        <v>70000</v>
      </c>
    </row>
    <row r="29" spans="1:9" x14ac:dyDescent="0.2">
      <c r="B29" s="1" t="s">
        <v>99</v>
      </c>
      <c r="D29" s="40">
        <f>SUM(D26:D28)</f>
        <v>106666.66666666667</v>
      </c>
      <c r="E29" s="40">
        <f>SUM(E26:E28)</f>
        <v>83333.333333333343</v>
      </c>
      <c r="G29" s="1" t="s">
        <v>206</v>
      </c>
      <c r="I29" s="1">
        <v>3</v>
      </c>
    </row>
    <row r="31" spans="1:9" x14ac:dyDescent="0.2">
      <c r="B31" s="1" t="s">
        <v>100</v>
      </c>
      <c r="D31" s="21">
        <f>(130000-60000)/3</f>
        <v>23333.333333333332</v>
      </c>
      <c r="E31" s="21">
        <f>(130000-60000)/3</f>
        <v>23333.333333333332</v>
      </c>
    </row>
    <row r="33" spans="1:8" x14ac:dyDescent="0.2">
      <c r="A33" s="1" t="s">
        <v>207</v>
      </c>
    </row>
    <row r="34" spans="1:8" x14ac:dyDescent="0.2">
      <c r="A34" s="1" t="s">
        <v>208</v>
      </c>
    </row>
    <row r="35" spans="1:8" x14ac:dyDescent="0.2">
      <c r="A35" s="1" t="s">
        <v>209</v>
      </c>
    </row>
    <row r="36" spans="1:8" x14ac:dyDescent="0.2">
      <c r="A36" s="1" t="s">
        <v>210</v>
      </c>
    </row>
    <row r="37" spans="1:8" x14ac:dyDescent="0.2">
      <c r="A37" s="1" t="s">
        <v>211</v>
      </c>
    </row>
    <row r="38" spans="1:8" x14ac:dyDescent="0.2">
      <c r="A38" s="1" t="s">
        <v>212</v>
      </c>
    </row>
    <row r="39" spans="1:8" x14ac:dyDescent="0.2">
      <c r="A39" s="1" t="s">
        <v>213</v>
      </c>
    </row>
    <row r="41" spans="1:8" x14ac:dyDescent="0.2">
      <c r="A41" s="2" t="s">
        <v>214</v>
      </c>
    </row>
    <row r="42" spans="1:8" ht="17" thickBot="1" x14ac:dyDescent="0.25"/>
    <row r="43" spans="1:8" ht="17" thickBot="1" x14ac:dyDescent="0.25">
      <c r="A43" s="16" t="s">
        <v>215</v>
      </c>
      <c r="B43" s="34"/>
      <c r="C43" s="34"/>
      <c r="D43" s="34"/>
      <c r="E43" s="34"/>
      <c r="F43" s="34"/>
      <c r="G43" s="34"/>
      <c r="H43" s="35"/>
    </row>
    <row r="52" spans="1:10" x14ac:dyDescent="0.2">
      <c r="A52" s="1" t="s">
        <v>216</v>
      </c>
    </row>
    <row r="53" spans="1:10" x14ac:dyDescent="0.2">
      <c r="A53" s="1" t="s">
        <v>217</v>
      </c>
    </row>
    <row r="54" spans="1:10" x14ac:dyDescent="0.2">
      <c r="A54" s="1" t="s">
        <v>218</v>
      </c>
    </row>
    <row r="55" spans="1:10" ht="17" thickBot="1" x14ac:dyDescent="0.25"/>
    <row r="56" spans="1:10" ht="17" thickBot="1" x14ac:dyDescent="0.25">
      <c r="A56" s="33" t="s">
        <v>219</v>
      </c>
      <c r="B56" s="34"/>
      <c r="C56" s="34"/>
      <c r="D56" s="34"/>
      <c r="E56" s="34"/>
      <c r="F56" s="34"/>
      <c r="G56" s="34"/>
      <c r="H56" s="35"/>
    </row>
    <row r="57" spans="1:10" x14ac:dyDescent="0.2">
      <c r="A57" s="1" t="s">
        <v>220</v>
      </c>
    </row>
    <row r="58" spans="1:10" x14ac:dyDescent="0.2">
      <c r="A58" s="1" t="s">
        <v>221</v>
      </c>
      <c r="J58" s="1" t="s">
        <v>244</v>
      </c>
    </row>
    <row r="59" spans="1:10" x14ac:dyDescent="0.2">
      <c r="A59" s="1" t="s">
        <v>222</v>
      </c>
      <c r="J59" s="1" t="s">
        <v>245</v>
      </c>
    </row>
    <row r="60" spans="1:10" x14ac:dyDescent="0.2">
      <c r="A60" s="1" t="s">
        <v>223</v>
      </c>
      <c r="J60" s="1" t="s">
        <v>246</v>
      </c>
    </row>
    <row r="61" spans="1:10" x14ac:dyDescent="0.2">
      <c r="A61" s="1" t="s">
        <v>224</v>
      </c>
      <c r="J61" s="1" t="s">
        <v>247</v>
      </c>
    </row>
    <row r="62" spans="1:10" x14ac:dyDescent="0.2">
      <c r="J62" s="1" t="s">
        <v>248</v>
      </c>
    </row>
    <row r="63" spans="1:10" x14ac:dyDescent="0.2">
      <c r="C63" s="1" t="s">
        <v>225</v>
      </c>
      <c r="D63" s="1" t="s">
        <v>226</v>
      </c>
      <c r="J63" s="1" t="s">
        <v>249</v>
      </c>
    </row>
    <row r="64" spans="1:10" x14ac:dyDescent="0.2">
      <c r="C64" s="1">
        <v>2022</v>
      </c>
      <c r="D64" s="1">
        <v>80</v>
      </c>
      <c r="J64" s="1" t="s">
        <v>250</v>
      </c>
    </row>
    <row r="65" spans="1:10" x14ac:dyDescent="0.2">
      <c r="C65" s="1">
        <v>2023</v>
      </c>
      <c r="D65" s="1">
        <v>70</v>
      </c>
    </row>
    <row r="66" spans="1:10" x14ac:dyDescent="0.2">
      <c r="C66" s="1">
        <v>2024</v>
      </c>
      <c r="D66" s="1">
        <v>60</v>
      </c>
      <c r="J66"/>
    </row>
    <row r="67" spans="1:10" x14ac:dyDescent="0.2">
      <c r="C67" s="1">
        <v>2025</v>
      </c>
      <c r="D67" s="1">
        <v>40</v>
      </c>
    </row>
    <row r="69" spans="1:10" x14ac:dyDescent="0.2">
      <c r="A69" s="1" t="s">
        <v>227</v>
      </c>
    </row>
    <row r="71" spans="1:10" x14ac:dyDescent="0.2">
      <c r="C71" s="41">
        <v>2022</v>
      </c>
      <c r="D71" s="41">
        <v>2023</v>
      </c>
      <c r="E71" s="41">
        <v>2024</v>
      </c>
      <c r="F71" s="41">
        <v>2025</v>
      </c>
    </row>
    <row r="72" spans="1:10" x14ac:dyDescent="0.2">
      <c r="B72" s="1" t="s">
        <v>95</v>
      </c>
      <c r="C72" s="21">
        <v>500000</v>
      </c>
      <c r="D72" s="21">
        <v>500000</v>
      </c>
      <c r="E72" s="21">
        <v>500000</v>
      </c>
      <c r="F72" s="21">
        <v>500000</v>
      </c>
    </row>
    <row r="73" spans="1:10" x14ac:dyDescent="0.2">
      <c r="B73" s="1" t="s">
        <v>228</v>
      </c>
      <c r="C73" s="21">
        <f>-C76</f>
        <v>-160000</v>
      </c>
      <c r="D73" s="21">
        <f>C73-D76</f>
        <v>-300000</v>
      </c>
      <c r="E73" s="21">
        <f>D73-E76</f>
        <v>-420000</v>
      </c>
      <c r="F73" s="21">
        <f>E73-F76</f>
        <v>-500000</v>
      </c>
    </row>
    <row r="74" spans="1:10" x14ac:dyDescent="0.2">
      <c r="B74" s="1" t="s">
        <v>99</v>
      </c>
      <c r="C74" s="22">
        <f>C72+C73</f>
        <v>340000</v>
      </c>
      <c r="D74" s="22">
        <f>D72+D73</f>
        <v>200000</v>
      </c>
      <c r="E74" s="22">
        <f>E72+E73</f>
        <v>80000</v>
      </c>
      <c r="F74" s="22">
        <f>F72+F73</f>
        <v>0</v>
      </c>
    </row>
    <row r="75" spans="1:10" x14ac:dyDescent="0.2">
      <c r="C75" s="21"/>
      <c r="D75" s="21"/>
      <c r="E75" s="21"/>
      <c r="F75" s="21"/>
    </row>
    <row r="76" spans="1:10" x14ac:dyDescent="0.2">
      <c r="B76" s="1" t="s">
        <v>100</v>
      </c>
      <c r="C76" s="21">
        <f>D83*D64</f>
        <v>160000</v>
      </c>
      <c r="D76" s="21">
        <f>D83*D65</f>
        <v>140000</v>
      </c>
      <c r="E76" s="21">
        <f>D83*D66</f>
        <v>120000</v>
      </c>
      <c r="F76" s="21">
        <f>D83*D67</f>
        <v>80000</v>
      </c>
    </row>
    <row r="79" spans="1:10" x14ac:dyDescent="0.2">
      <c r="A79" s="1" t="s">
        <v>229</v>
      </c>
    </row>
    <row r="80" spans="1:10" x14ac:dyDescent="0.2">
      <c r="A80" s="1" t="s">
        <v>230</v>
      </c>
    </row>
    <row r="81" spans="1:9" x14ac:dyDescent="0.2">
      <c r="A81" s="1" t="s">
        <v>231</v>
      </c>
    </row>
    <row r="83" spans="1:9" x14ac:dyDescent="0.2">
      <c r="B83" s="1" t="s">
        <v>233</v>
      </c>
      <c r="D83" s="1">
        <f>500000/250</f>
        <v>2000</v>
      </c>
      <c r="F83" s="1" t="s">
        <v>232</v>
      </c>
    </row>
    <row r="85" spans="1:9" x14ac:dyDescent="0.2">
      <c r="A85" s="1" t="s">
        <v>234</v>
      </c>
    </row>
    <row r="86" spans="1:9" ht="17" thickBot="1" x14ac:dyDescent="0.25"/>
    <row r="87" spans="1:9" ht="17" thickBot="1" x14ac:dyDescent="0.25">
      <c r="A87" s="33" t="s">
        <v>235</v>
      </c>
      <c r="B87" s="34"/>
      <c r="C87" s="34"/>
      <c r="D87" s="34"/>
      <c r="E87" s="34"/>
      <c r="F87" s="34"/>
      <c r="G87" s="34"/>
      <c r="H87" s="35"/>
    </row>
    <row r="88" spans="1:9" x14ac:dyDescent="0.2">
      <c r="A88" s="1" t="s">
        <v>236</v>
      </c>
    </row>
    <row r="89" spans="1:9" x14ac:dyDescent="0.2">
      <c r="A89" s="1" t="s">
        <v>221</v>
      </c>
    </row>
    <row r="90" spans="1:9" x14ac:dyDescent="0.2">
      <c r="A90" s="1" t="s">
        <v>237</v>
      </c>
    </row>
    <row r="91" spans="1:9" x14ac:dyDescent="0.2">
      <c r="A91" s="1" t="s">
        <v>223</v>
      </c>
    </row>
    <row r="92" spans="1:9" x14ac:dyDescent="0.2">
      <c r="A92" s="1" t="s">
        <v>224</v>
      </c>
      <c r="I92" s="1" t="s">
        <v>239</v>
      </c>
    </row>
    <row r="93" spans="1:9" x14ac:dyDescent="0.2">
      <c r="I93" s="1" t="s">
        <v>240</v>
      </c>
    </row>
    <row r="94" spans="1:9" x14ac:dyDescent="0.2">
      <c r="C94" s="1" t="s">
        <v>225</v>
      </c>
      <c r="D94" s="1" t="s">
        <v>238</v>
      </c>
      <c r="I94" s="1" t="s">
        <v>241</v>
      </c>
    </row>
    <row r="95" spans="1:9" x14ac:dyDescent="0.2">
      <c r="C95" s="1">
        <v>2022</v>
      </c>
      <c r="D95" s="1">
        <v>350</v>
      </c>
      <c r="I95" s="1" t="s">
        <v>242</v>
      </c>
    </row>
    <row r="96" spans="1:9" x14ac:dyDescent="0.2">
      <c r="C96" s="1">
        <v>2023</v>
      </c>
      <c r="D96" s="1">
        <v>200</v>
      </c>
      <c r="I96" s="1" t="s">
        <v>243</v>
      </c>
    </row>
    <row r="97" spans="1:9" x14ac:dyDescent="0.2">
      <c r="C97" s="1">
        <v>2024</v>
      </c>
      <c r="D97" s="1">
        <v>150</v>
      </c>
    </row>
    <row r="98" spans="1:9" x14ac:dyDescent="0.2">
      <c r="C98" s="1">
        <v>2025</v>
      </c>
      <c r="D98" s="1">
        <v>400</v>
      </c>
      <c r="I98"/>
    </row>
    <row r="100" spans="1:9" x14ac:dyDescent="0.2">
      <c r="A100" s="1" t="s">
        <v>227</v>
      </c>
    </row>
    <row r="103" spans="1:9" x14ac:dyDescent="0.2">
      <c r="C103" s="41">
        <v>2022</v>
      </c>
      <c r="D103" s="41">
        <v>2023</v>
      </c>
      <c r="E103" s="41">
        <v>2024</v>
      </c>
      <c r="F103" s="41">
        <v>2025</v>
      </c>
    </row>
    <row r="104" spans="1:9" x14ac:dyDescent="0.2">
      <c r="B104" s="1" t="s">
        <v>95</v>
      </c>
      <c r="C104" s="21">
        <v>300000</v>
      </c>
      <c r="D104" s="21">
        <v>300000</v>
      </c>
      <c r="E104" s="21">
        <v>300000</v>
      </c>
      <c r="F104" s="21">
        <v>300000</v>
      </c>
    </row>
    <row r="105" spans="1:9" x14ac:dyDescent="0.2">
      <c r="B105" s="1" t="s">
        <v>228</v>
      </c>
      <c r="C105" s="21">
        <f>-C108</f>
        <v>-105000</v>
      </c>
      <c r="D105" s="21">
        <f>C105-D108</f>
        <v>-165000</v>
      </c>
      <c r="E105" s="21">
        <f>D105-E108</f>
        <v>-210000</v>
      </c>
      <c r="F105" s="21">
        <f>E105-F108</f>
        <v>-330000</v>
      </c>
    </row>
    <row r="106" spans="1:9" x14ac:dyDescent="0.2">
      <c r="B106" s="1" t="s">
        <v>99</v>
      </c>
      <c r="C106" s="22">
        <f>C104+C105</f>
        <v>195000</v>
      </c>
      <c r="D106" s="22">
        <f>D104+D105</f>
        <v>135000</v>
      </c>
      <c r="E106" s="22">
        <f>E104+E105</f>
        <v>90000</v>
      </c>
      <c r="F106" s="22">
        <f>F104+F105</f>
        <v>-30000</v>
      </c>
    </row>
    <row r="107" spans="1:9" x14ac:dyDescent="0.2">
      <c r="C107" s="21"/>
      <c r="D107" s="21"/>
      <c r="E107" s="21"/>
      <c r="F107" s="21"/>
      <c r="I107"/>
    </row>
    <row r="108" spans="1:9" x14ac:dyDescent="0.2">
      <c r="B108" s="1" t="s">
        <v>100</v>
      </c>
      <c r="C108" s="21">
        <f>300000/1000*D95</f>
        <v>105000</v>
      </c>
      <c r="D108" s="21">
        <f>300000/1000*D96</f>
        <v>60000</v>
      </c>
      <c r="E108" s="21">
        <f>300000/1000*D97</f>
        <v>45000</v>
      </c>
      <c r="F108" s="21">
        <f>300000/1000*D98</f>
        <v>120000</v>
      </c>
    </row>
    <row r="114" spans="1:6" x14ac:dyDescent="0.2">
      <c r="A114" s="1" t="s">
        <v>251</v>
      </c>
    </row>
    <row r="115" spans="1:6" x14ac:dyDescent="0.2">
      <c r="A115" s="1" t="s">
        <v>252</v>
      </c>
    </row>
    <row r="116" spans="1:6" x14ac:dyDescent="0.2">
      <c r="A116" s="1" t="s">
        <v>253</v>
      </c>
    </row>
    <row r="118" spans="1:6" x14ac:dyDescent="0.2">
      <c r="C118" s="1" t="s">
        <v>225</v>
      </c>
      <c r="D118" s="1" t="s">
        <v>238</v>
      </c>
    </row>
    <row r="119" spans="1:6" x14ac:dyDescent="0.2">
      <c r="C119" s="1">
        <v>2022</v>
      </c>
      <c r="D119" s="1">
        <v>350</v>
      </c>
    </row>
    <row r="120" spans="1:6" x14ac:dyDescent="0.2">
      <c r="C120" s="1">
        <v>2023</v>
      </c>
      <c r="D120" s="1">
        <v>200</v>
      </c>
    </row>
    <row r="121" spans="1:6" x14ac:dyDescent="0.2">
      <c r="C121" s="1">
        <v>2024</v>
      </c>
      <c r="D121" s="1">
        <v>150</v>
      </c>
    </row>
    <row r="122" spans="1:6" x14ac:dyDescent="0.2">
      <c r="C122" s="1">
        <v>2025</v>
      </c>
      <c r="D122" s="1">
        <v>400</v>
      </c>
    </row>
    <row r="123" spans="1:6" x14ac:dyDescent="0.2">
      <c r="C123" s="1" t="s">
        <v>254</v>
      </c>
      <c r="D123" s="42">
        <f>SUM(D119:D122)</f>
        <v>1100</v>
      </c>
      <c r="E123" s="19" t="s">
        <v>256</v>
      </c>
      <c r="F123" s="1">
        <v>1000</v>
      </c>
    </row>
    <row r="124" spans="1:6" x14ac:dyDescent="0.2">
      <c r="D124" s="1" t="s">
        <v>255</v>
      </c>
      <c r="F124" s="1" t="s">
        <v>257</v>
      </c>
    </row>
    <row r="126" spans="1:6" x14ac:dyDescent="0.2">
      <c r="A126" s="1" t="s">
        <v>258</v>
      </c>
    </row>
    <row r="127" spans="1:6" x14ac:dyDescent="0.2">
      <c r="A127" s="1" t="s">
        <v>259</v>
      </c>
    </row>
    <row r="129" spans="1:6" x14ac:dyDescent="0.2">
      <c r="A129" s="1" t="s">
        <v>260</v>
      </c>
    </row>
    <row r="131" spans="1:6" x14ac:dyDescent="0.2">
      <c r="C131" s="1" t="s">
        <v>225</v>
      </c>
      <c r="D131" s="1" t="s">
        <v>238</v>
      </c>
    </row>
    <row r="132" spans="1:6" x14ac:dyDescent="0.2">
      <c r="C132" s="1">
        <v>2022</v>
      </c>
      <c r="D132" s="1">
        <v>350</v>
      </c>
    </row>
    <row r="133" spans="1:6" x14ac:dyDescent="0.2">
      <c r="C133" s="1">
        <v>2023</v>
      </c>
      <c r="D133" s="1">
        <v>200</v>
      </c>
    </row>
    <row r="134" spans="1:6" x14ac:dyDescent="0.2">
      <c r="C134" s="1">
        <v>2024</v>
      </c>
      <c r="D134" s="1">
        <v>150</v>
      </c>
    </row>
    <row r="135" spans="1:6" x14ac:dyDescent="0.2">
      <c r="C135" s="1">
        <v>2025</v>
      </c>
      <c r="D135" s="43">
        <v>300</v>
      </c>
    </row>
    <row r="136" spans="1:6" x14ac:dyDescent="0.2">
      <c r="C136" s="1" t="s">
        <v>254</v>
      </c>
      <c r="D136" s="42">
        <f>SUM(D132:D135)</f>
        <v>1000</v>
      </c>
      <c r="E136" s="19" t="s">
        <v>256</v>
      </c>
      <c r="F136" s="1">
        <v>1000</v>
      </c>
    </row>
    <row r="137" spans="1:6" x14ac:dyDescent="0.2">
      <c r="D137" s="1" t="s">
        <v>261</v>
      </c>
      <c r="F137" s="1" t="s">
        <v>257</v>
      </c>
    </row>
    <row r="139" spans="1:6" x14ac:dyDescent="0.2">
      <c r="C139" s="41">
        <v>2022</v>
      </c>
      <c r="D139" s="41">
        <v>2023</v>
      </c>
      <c r="E139" s="41">
        <v>2024</v>
      </c>
      <c r="F139" s="41">
        <v>2025</v>
      </c>
    </row>
    <row r="140" spans="1:6" x14ac:dyDescent="0.2">
      <c r="B140" s="1" t="s">
        <v>95</v>
      </c>
      <c r="C140" s="21">
        <v>300000</v>
      </c>
      <c r="D140" s="21">
        <v>300000</v>
      </c>
      <c r="E140" s="21">
        <v>300000</v>
      </c>
      <c r="F140" s="21">
        <v>300000</v>
      </c>
    </row>
    <row r="141" spans="1:6" x14ac:dyDescent="0.2">
      <c r="B141" s="1" t="s">
        <v>228</v>
      </c>
      <c r="C141" s="21">
        <f>C105</f>
        <v>-105000</v>
      </c>
      <c r="D141" s="21">
        <f>C141-D144</f>
        <v>-165000</v>
      </c>
      <c r="E141" s="21">
        <f>D141-E144</f>
        <v>-210000</v>
      </c>
      <c r="F141" s="44">
        <f>E141-F144</f>
        <v>-300000</v>
      </c>
    </row>
    <row r="142" spans="1:6" x14ac:dyDescent="0.2">
      <c r="B142" s="1" t="s">
        <v>99</v>
      </c>
      <c r="C142" s="22">
        <f>C140+C141</f>
        <v>195000</v>
      </c>
      <c r="D142" s="22">
        <f>D140+D141</f>
        <v>135000</v>
      </c>
      <c r="E142" s="22">
        <f>E140+E141</f>
        <v>90000</v>
      </c>
      <c r="F142" s="22">
        <f>F140+F141</f>
        <v>0</v>
      </c>
    </row>
    <row r="143" spans="1:6" x14ac:dyDescent="0.2">
      <c r="C143" s="21"/>
      <c r="D143" s="21"/>
      <c r="E143" s="21"/>
      <c r="F143" s="21"/>
    </row>
    <row r="144" spans="1:6" x14ac:dyDescent="0.2">
      <c r="B144" s="1" t="s">
        <v>100</v>
      </c>
      <c r="C144" s="21">
        <f>C108</f>
        <v>105000</v>
      </c>
      <c r="D144" s="21">
        <f t="shared" ref="D144:E144" si="0">D108</f>
        <v>60000</v>
      </c>
      <c r="E144" s="21">
        <f t="shared" si="0"/>
        <v>45000</v>
      </c>
      <c r="F144" s="44">
        <f>300000/1000*300</f>
        <v>90000</v>
      </c>
    </row>
    <row r="146" spans="1:8" x14ac:dyDescent="0.2">
      <c r="A146" s="2" t="s">
        <v>262</v>
      </c>
      <c r="B146" s="2"/>
      <c r="C146" s="2"/>
      <c r="D146" s="2"/>
      <c r="E146" s="2"/>
      <c r="F146" s="2"/>
      <c r="G146" s="2"/>
      <c r="H146" s="2"/>
    </row>
    <row r="148" spans="1:8" x14ac:dyDescent="0.2">
      <c r="A148" s="1" t="s">
        <v>263</v>
      </c>
    </row>
    <row r="149" spans="1:8" x14ac:dyDescent="0.2">
      <c r="A149" s="1" t="s">
        <v>264</v>
      </c>
    </row>
    <row r="150" spans="1:8" x14ac:dyDescent="0.2">
      <c r="A150" s="1" t="s">
        <v>265</v>
      </c>
    </row>
    <row r="151" spans="1:8" x14ac:dyDescent="0.2">
      <c r="A151" s="1" t="s">
        <v>266</v>
      </c>
    </row>
    <row r="152" spans="1:8" x14ac:dyDescent="0.2">
      <c r="A152" s="1" t="s">
        <v>267</v>
      </c>
    </row>
    <row r="153" spans="1:8" x14ac:dyDescent="0.2">
      <c r="A153" s="1" t="s">
        <v>268</v>
      </c>
    </row>
    <row r="154" spans="1:8" x14ac:dyDescent="0.2">
      <c r="A154" s="1" t="s">
        <v>269</v>
      </c>
    </row>
    <row r="155" spans="1:8" x14ac:dyDescent="0.2">
      <c r="A155" s="1" t="s">
        <v>270</v>
      </c>
    </row>
    <row r="157" spans="1:8" x14ac:dyDescent="0.2">
      <c r="A157" s="1" t="s">
        <v>271</v>
      </c>
    </row>
    <row r="159" spans="1:8" x14ac:dyDescent="0.2">
      <c r="A159" s="1" t="s">
        <v>272</v>
      </c>
    </row>
    <row r="160" spans="1:8" x14ac:dyDescent="0.2">
      <c r="B160" s="1" t="s">
        <v>273</v>
      </c>
    </row>
    <row r="161" spans="1:8" x14ac:dyDescent="0.2">
      <c r="B161" s="1" t="s">
        <v>274</v>
      </c>
    </row>
    <row r="162" spans="1:8" x14ac:dyDescent="0.2">
      <c r="B162" s="1" t="s">
        <v>298</v>
      </c>
    </row>
    <row r="163" spans="1:8" ht="17" thickBot="1" x14ac:dyDescent="0.25"/>
    <row r="164" spans="1:8" ht="17" thickBot="1" x14ac:dyDescent="0.25">
      <c r="A164" s="16" t="s">
        <v>191</v>
      </c>
      <c r="B164" s="34"/>
      <c r="C164" s="34"/>
      <c r="D164" s="34"/>
      <c r="E164" s="34"/>
      <c r="F164" s="34"/>
      <c r="G164" s="34"/>
      <c r="H164" s="35"/>
    </row>
    <row r="166" spans="1:8" x14ac:dyDescent="0.2">
      <c r="A166" s="1" t="s">
        <v>283</v>
      </c>
    </row>
    <row r="167" spans="1:8" x14ac:dyDescent="0.2">
      <c r="A167" s="1" t="s">
        <v>275</v>
      </c>
    </row>
    <row r="168" spans="1:8" x14ac:dyDescent="0.2">
      <c r="A168" s="1" t="s">
        <v>294</v>
      </c>
    </row>
    <row r="169" spans="1:8" x14ac:dyDescent="0.2">
      <c r="A169" s="46" t="s">
        <v>276</v>
      </c>
    </row>
    <row r="170" spans="1:8" x14ac:dyDescent="0.2">
      <c r="A170" s="46" t="s">
        <v>277</v>
      </c>
    </row>
    <row r="171" spans="1:8" x14ac:dyDescent="0.2">
      <c r="A171" s="1" t="s">
        <v>278</v>
      </c>
    </row>
    <row r="172" spans="1:8" x14ac:dyDescent="0.2">
      <c r="A172" s="1" t="s">
        <v>279</v>
      </c>
    </row>
    <row r="173" spans="1:8" x14ac:dyDescent="0.2">
      <c r="A173" s="1" t="s">
        <v>280</v>
      </c>
    </row>
    <row r="174" spans="1:8" x14ac:dyDescent="0.2">
      <c r="A174" s="1" t="s">
        <v>281</v>
      </c>
    </row>
    <row r="175" spans="1:8" x14ac:dyDescent="0.2">
      <c r="A175" s="1" t="s">
        <v>282</v>
      </c>
    </row>
    <row r="177" spans="1:9" x14ac:dyDescent="0.2">
      <c r="A177" s="2" t="s">
        <v>284</v>
      </c>
    </row>
    <row r="178" spans="1:9" x14ac:dyDescent="0.2">
      <c r="C178" s="1" t="s">
        <v>295</v>
      </c>
      <c r="D178" s="1" t="s">
        <v>295</v>
      </c>
      <c r="E178" s="1" t="s">
        <v>295</v>
      </c>
      <c r="F178" s="1" t="s">
        <v>296</v>
      </c>
      <c r="H178" s="1" t="s">
        <v>299</v>
      </c>
      <c r="I178" s="1" t="s">
        <v>300</v>
      </c>
    </row>
    <row r="179" spans="1:9" x14ac:dyDescent="0.2">
      <c r="C179" s="36">
        <v>43100</v>
      </c>
      <c r="D179" s="36">
        <v>43465</v>
      </c>
      <c r="E179" s="36">
        <v>43830</v>
      </c>
      <c r="F179" s="1" t="s">
        <v>297</v>
      </c>
      <c r="G179" s="36">
        <v>44196</v>
      </c>
      <c r="H179" s="36">
        <v>44561</v>
      </c>
      <c r="I179" s="1" t="s">
        <v>301</v>
      </c>
    </row>
    <row r="180" spans="1:9" x14ac:dyDescent="0.2">
      <c r="B180" s="1" t="s">
        <v>95</v>
      </c>
      <c r="C180" s="45">
        <f>D192</f>
        <v>182000</v>
      </c>
      <c r="D180" s="23">
        <f>C180</f>
        <v>182000</v>
      </c>
      <c r="E180" s="23">
        <f>D180</f>
        <v>182000</v>
      </c>
      <c r="F180" s="23">
        <f>E180+80000</f>
        <v>262000</v>
      </c>
      <c r="G180" s="23">
        <f>F180</f>
        <v>262000</v>
      </c>
      <c r="H180" s="23">
        <f>G180</f>
        <v>262000</v>
      </c>
      <c r="I180" s="1">
        <v>0</v>
      </c>
    </row>
    <row r="181" spans="1:9" x14ac:dyDescent="0.2">
      <c r="B181" s="1" t="s">
        <v>96</v>
      </c>
      <c r="C181" s="1">
        <f>-C184</f>
        <v>-32400</v>
      </c>
      <c r="D181" s="1">
        <f>C181-D184</f>
        <v>-64800</v>
      </c>
      <c r="E181" s="1">
        <f>D181-E184</f>
        <v>-97200</v>
      </c>
      <c r="F181" s="1">
        <f>E181</f>
        <v>-97200</v>
      </c>
      <c r="G181" s="1">
        <f>F181-G184</f>
        <v>-164600</v>
      </c>
      <c r="H181" s="1">
        <f>G181-H184</f>
        <v>-232000</v>
      </c>
      <c r="I181" s="1">
        <v>0</v>
      </c>
    </row>
    <row r="182" spans="1:9" x14ac:dyDescent="0.2">
      <c r="B182" s="1" t="s">
        <v>99</v>
      </c>
      <c r="C182" s="23">
        <f>SUM(C180:C181)</f>
        <v>149600</v>
      </c>
      <c r="D182" s="23">
        <f>D180+D181</f>
        <v>117200</v>
      </c>
      <c r="E182" s="23">
        <f>E180+E181</f>
        <v>84800</v>
      </c>
      <c r="F182" s="23">
        <f>E182+80000</f>
        <v>164800</v>
      </c>
      <c r="G182" s="23">
        <f>G180+G181</f>
        <v>97400</v>
      </c>
      <c r="H182" s="23">
        <f>H180+H181</f>
        <v>30000</v>
      </c>
      <c r="I182" s="1">
        <v>0</v>
      </c>
    </row>
    <row r="184" spans="1:9" x14ac:dyDescent="0.2">
      <c r="B184" s="1" t="s">
        <v>100</v>
      </c>
      <c r="C184" s="1">
        <f>(182000-20000)/5</f>
        <v>32400</v>
      </c>
      <c r="D184" s="1">
        <f>C184</f>
        <v>32400</v>
      </c>
      <c r="E184" s="1">
        <f>D184</f>
        <v>32400</v>
      </c>
      <c r="F184" s="47"/>
      <c r="G184" s="1">
        <f>(F182-30000)/2</f>
        <v>67400</v>
      </c>
      <c r="H184" s="1">
        <f>G184</f>
        <v>67400</v>
      </c>
      <c r="I184" s="1">
        <f>H184</f>
        <v>67400</v>
      </c>
    </row>
    <row r="186" spans="1:9" x14ac:dyDescent="0.2">
      <c r="B186" s="1" t="s">
        <v>302</v>
      </c>
      <c r="I186" s="23">
        <f>28000-H182</f>
        <v>-2000</v>
      </c>
    </row>
    <row r="188" spans="1:9" x14ac:dyDescent="0.2">
      <c r="A188" s="1" t="s">
        <v>285</v>
      </c>
      <c r="F188" s="1" t="s">
        <v>289</v>
      </c>
    </row>
    <row r="189" spans="1:9" x14ac:dyDescent="0.2">
      <c r="B189" s="1" t="s">
        <v>286</v>
      </c>
      <c r="D189" s="23">
        <v>150000</v>
      </c>
      <c r="F189" s="1" t="s">
        <v>290</v>
      </c>
    </row>
    <row r="190" spans="1:9" x14ac:dyDescent="0.2">
      <c r="B190" s="1" t="s">
        <v>287</v>
      </c>
      <c r="D190" s="23">
        <v>20000</v>
      </c>
      <c r="F190" s="1" t="s">
        <v>291</v>
      </c>
    </row>
    <row r="191" spans="1:9" x14ac:dyDescent="0.2">
      <c r="B191" s="1" t="s">
        <v>288</v>
      </c>
      <c r="D191" s="23">
        <v>12000</v>
      </c>
      <c r="F191" s="1" t="s">
        <v>292</v>
      </c>
    </row>
    <row r="192" spans="1:9" x14ac:dyDescent="0.2">
      <c r="B192" s="1" t="s">
        <v>293</v>
      </c>
      <c r="D192" s="45">
        <f>SUM(D189:D191)</f>
        <v>182000</v>
      </c>
    </row>
    <row r="194" spans="2:2" x14ac:dyDescent="0.2">
      <c r="B194"/>
    </row>
    <row r="212" spans="1:8" ht="17" thickBot="1" x14ac:dyDescent="0.25"/>
    <row r="213" spans="1:8" x14ac:dyDescent="0.2">
      <c r="A213" s="13" t="s">
        <v>303</v>
      </c>
      <c r="B213" s="5"/>
      <c r="C213" s="5"/>
      <c r="D213" s="5"/>
      <c r="E213" s="5"/>
      <c r="F213" s="5"/>
      <c r="G213" s="5"/>
      <c r="H213" s="6"/>
    </row>
    <row r="214" spans="1:8" x14ac:dyDescent="0.2">
      <c r="A214" s="7" t="s">
        <v>304</v>
      </c>
      <c r="H214" s="9"/>
    </row>
    <row r="215" spans="1:8" x14ac:dyDescent="0.2">
      <c r="A215" s="7" t="s">
        <v>305</v>
      </c>
      <c r="H215" s="9"/>
    </row>
    <row r="216" spans="1:8" x14ac:dyDescent="0.2">
      <c r="A216" s="7"/>
      <c r="H216" s="9"/>
    </row>
    <row r="217" spans="1:8" x14ac:dyDescent="0.2">
      <c r="A217" s="7"/>
      <c r="B217" s="48" t="s">
        <v>306</v>
      </c>
      <c r="C217" s="48"/>
      <c r="D217" s="48"/>
      <c r="E217" s="19" t="s">
        <v>307</v>
      </c>
      <c r="F217" s="49" t="s">
        <v>308</v>
      </c>
      <c r="G217" s="49"/>
      <c r="H217" s="50"/>
    </row>
    <row r="218" spans="1:8" x14ac:dyDescent="0.2">
      <c r="A218" s="7"/>
      <c r="E218" s="19" t="s">
        <v>309</v>
      </c>
      <c r="H218" s="9"/>
    </row>
    <row r="219" spans="1:8" x14ac:dyDescent="0.2">
      <c r="A219" s="7"/>
      <c r="H219" s="9"/>
    </row>
    <row r="220" spans="1:8" x14ac:dyDescent="0.2">
      <c r="A220" s="7" t="s">
        <v>310</v>
      </c>
      <c r="H220" s="9"/>
    </row>
    <row r="221" spans="1:8" x14ac:dyDescent="0.2">
      <c r="A221" s="7"/>
      <c r="B221" s="1" t="s">
        <v>311</v>
      </c>
      <c r="F221" s="1" t="s">
        <v>312</v>
      </c>
      <c r="H221" s="9"/>
    </row>
    <row r="222" spans="1:8" x14ac:dyDescent="0.2">
      <c r="A222" s="7"/>
      <c r="B222" s="1" t="s">
        <v>313</v>
      </c>
      <c r="F222" s="1" t="s">
        <v>314</v>
      </c>
      <c r="H222" s="9"/>
    </row>
    <row r="223" spans="1:8" x14ac:dyDescent="0.2">
      <c r="A223" s="7"/>
      <c r="B223" s="1" t="s">
        <v>315</v>
      </c>
      <c r="F223" s="1" t="s">
        <v>316</v>
      </c>
      <c r="H223" s="9"/>
    </row>
    <row r="224" spans="1:8" x14ac:dyDescent="0.2">
      <c r="A224" s="7"/>
      <c r="B224" s="1" t="s">
        <v>317</v>
      </c>
      <c r="H224" s="9"/>
    </row>
    <row r="225" spans="1:8" x14ac:dyDescent="0.2">
      <c r="A225" s="7"/>
      <c r="D225" s="1" t="s">
        <v>318</v>
      </c>
      <c r="H225" s="9"/>
    </row>
    <row r="226" spans="1:8" x14ac:dyDescent="0.2">
      <c r="A226" s="7"/>
      <c r="D226" s="1" t="s">
        <v>319</v>
      </c>
      <c r="H226" s="9"/>
    </row>
    <row r="227" spans="1:8" x14ac:dyDescent="0.2">
      <c r="A227" s="7"/>
      <c r="D227" s="1" t="s">
        <v>320</v>
      </c>
      <c r="H227" s="9"/>
    </row>
    <row r="228" spans="1:8" x14ac:dyDescent="0.2">
      <c r="A228" s="7"/>
      <c r="H228" s="9"/>
    </row>
    <row r="229" spans="1:8" x14ac:dyDescent="0.2">
      <c r="A229" s="7"/>
      <c r="D229" s="1" t="s">
        <v>321</v>
      </c>
      <c r="H229" s="9"/>
    </row>
    <row r="230" spans="1:8" x14ac:dyDescent="0.2">
      <c r="A230" s="7"/>
      <c r="D230" s="1" t="s">
        <v>322</v>
      </c>
      <c r="H230" s="9"/>
    </row>
    <row r="231" spans="1:8" ht="17" thickBot="1" x14ac:dyDescent="0.25">
      <c r="A231" s="10"/>
      <c r="B231" s="11"/>
      <c r="C231" s="11"/>
      <c r="D231" s="11" t="s">
        <v>323</v>
      </c>
      <c r="E231" s="11"/>
      <c r="F231" s="11"/>
      <c r="G231" s="11"/>
      <c r="H231" s="12"/>
    </row>
    <row r="233" spans="1:8" x14ac:dyDescent="0.2">
      <c r="A233" s="3" t="s">
        <v>324</v>
      </c>
      <c r="B233" s="42"/>
      <c r="C233" s="42"/>
      <c r="D233" s="42"/>
      <c r="E233" s="42"/>
      <c r="F233" s="42"/>
      <c r="G233" s="42"/>
      <c r="H233" s="42"/>
    </row>
    <row r="234" spans="1:8" x14ac:dyDescent="0.2">
      <c r="A234" s="1" t="s">
        <v>325</v>
      </c>
    </row>
    <row r="235" spans="1:8" x14ac:dyDescent="0.2">
      <c r="A235" s="1" t="s">
        <v>326</v>
      </c>
    </row>
    <row r="236" spans="1:8" x14ac:dyDescent="0.2">
      <c r="A236" s="1" t="s">
        <v>327</v>
      </c>
    </row>
    <row r="237" spans="1:8" x14ac:dyDescent="0.2">
      <c r="A237" s="1" t="s">
        <v>328</v>
      </c>
    </row>
    <row r="238" spans="1:8" x14ac:dyDescent="0.2">
      <c r="A238" s="1" t="s">
        <v>329</v>
      </c>
    </row>
    <row r="239" spans="1:8" x14ac:dyDescent="0.2">
      <c r="A239" s="1" t="s">
        <v>330</v>
      </c>
    </row>
    <row r="240" spans="1:8" x14ac:dyDescent="0.2">
      <c r="A240" s="1" t="s">
        <v>331</v>
      </c>
    </row>
    <row r="242" spans="1:9" x14ac:dyDescent="0.2">
      <c r="B242" s="51"/>
      <c r="C242" s="51"/>
      <c r="D242" s="51" t="s">
        <v>296</v>
      </c>
      <c r="E242" s="51" t="s">
        <v>296</v>
      </c>
      <c r="H242" s="1" t="s">
        <v>296</v>
      </c>
    </row>
    <row r="243" spans="1:9" x14ac:dyDescent="0.2">
      <c r="B243" s="51"/>
      <c r="C243" s="51"/>
      <c r="D243" s="51" t="s">
        <v>307</v>
      </c>
      <c r="E243" s="51" t="s">
        <v>297</v>
      </c>
      <c r="H243" s="1" t="s">
        <v>332</v>
      </c>
    </row>
    <row r="244" spans="1:9" x14ac:dyDescent="0.2">
      <c r="B244" s="52">
        <v>43465</v>
      </c>
      <c r="C244" s="52">
        <v>43830</v>
      </c>
      <c r="D244" s="52">
        <v>44012</v>
      </c>
      <c r="E244" s="52">
        <v>44012</v>
      </c>
      <c r="F244" s="53">
        <v>44196</v>
      </c>
      <c r="G244" s="53">
        <v>44561</v>
      </c>
      <c r="H244" s="54">
        <v>44834</v>
      </c>
      <c r="I244" s="53">
        <v>44926</v>
      </c>
    </row>
    <row r="245" spans="1:9" x14ac:dyDescent="0.2">
      <c r="A245" s="1" t="s">
        <v>95</v>
      </c>
      <c r="B245" s="23"/>
      <c r="C245" s="23"/>
      <c r="D245" s="23"/>
      <c r="E245" s="23"/>
      <c r="F245" s="23"/>
      <c r="G245" s="23"/>
      <c r="H245" s="23"/>
    </row>
    <row r="246" spans="1:9" x14ac:dyDescent="0.2">
      <c r="A246" s="1" t="s">
        <v>96</v>
      </c>
      <c r="F246" s="23"/>
      <c r="G246" s="23"/>
      <c r="H246" s="23"/>
    </row>
    <row r="247" spans="1:9" x14ac:dyDescent="0.2">
      <c r="A247" s="1" t="s">
        <v>99</v>
      </c>
      <c r="B247" s="55"/>
      <c r="C247" s="55"/>
      <c r="D247" s="55"/>
      <c r="E247" s="56"/>
      <c r="F247" s="55"/>
      <c r="G247" s="55"/>
      <c r="H247" s="55"/>
      <c r="I247" s="38"/>
    </row>
    <row r="249" spans="1:9" x14ac:dyDescent="0.2">
      <c r="A249" s="1" t="s">
        <v>100</v>
      </c>
      <c r="F249" s="57"/>
      <c r="G249" s="57"/>
      <c r="H249" s="23"/>
      <c r="I249" s="23"/>
    </row>
    <row r="251" spans="1:9" x14ac:dyDescent="0.2">
      <c r="A251" s="1" t="s">
        <v>302</v>
      </c>
      <c r="I251" s="23"/>
    </row>
  </sheetData>
  <mergeCells count="2">
    <mergeCell ref="B217:D217"/>
    <mergeCell ref="F217:H2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Shay Tsaban</dc:creator>
  <cp:lastModifiedBy>Shay Tsaban</cp:lastModifiedBy>
  <dcterms:created xsi:type="dcterms:W3CDTF">2025-03-13T11:07:02Z</dcterms:created>
  <dcterms:modified xsi:type="dcterms:W3CDTF">2025-03-20T12:25:04Z</dcterms:modified>
</cp:coreProperties>
</file>