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4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book.xml" ContentType="application/vnd.openxmlformats-officedocument.spreadsheetml.sheet.main+xml"/>
  <Override PartName="/xl/media/image1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Info" sheetId="1" state="visible" r:id="rId2"/>
    <sheet name="Alocacao" sheetId="2" state="visible" r:id="rId3"/>
    <sheet name="Estorias" sheetId="3" state="visible" r:id="rId4"/>
    <sheet name="Burndown" sheetId="4" state="visible" r:id="rId5"/>
    <sheet name="Acompanhamento Estórias" sheetId="5" state="hidden" r:id="rId6"/>
    <sheet name="Acompanhamento" sheetId="6" state="visible" r:id="rId7"/>
    <sheet name="Pendências" sheetId="7" state="visible" r:id="rId8"/>
    <sheet name="Impactos" sheetId="8" state="visible" r:id="rId9"/>
    <sheet name="Risco" sheetId="9" state="visible" r:id="rId10"/>
    <sheet name="Criterios Risco" sheetId="10" state="visible" r:id="rId11"/>
    <sheet name="Util" sheetId="11" state="visible" r:id="rId12"/>
  </sheets>
  <definedNames>
    <definedName function="false" hidden="false" name="Alocação" vbProcedure="false">Alocacao!$D$5:$M$13</definedName>
    <definedName function="false" hidden="false" name="TamanhoSprint" vbProcedure="false">Info!$F$10</definedName>
    <definedName function="false" hidden="false" name="Time" vbProcedure="false">Info!$F$12:$F$16</definedName>
    <definedName function="false" hidden="false" name="Velocidade" vbProcedure="false">Info!$F$11</definedName>
    <definedName function="false" hidden="false" localSheetId="2" name="_xlnm._FilterDatabase" vbProcedure="false">Estorias!$B$4:$J$10</definedName>
    <definedName function="false" hidden="false" localSheetId="8" name="_xlnm._FilterDatabase" vbProcedure="false">Risco!$B$2:$O$8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<sst xmlns="http://schemas.openxmlformats.org/spreadsheetml/2006/main" count="329" uniqueCount="165">
  <si>
    <t xml:space="preserve">Informações básicas projeto</t>
  </si>
  <si>
    <t xml:space="preserve">Cliente</t>
  </si>
  <si>
    <t xml:space="preserve">Localiza</t>
  </si>
  <si>
    <t xml:space="preserve">Projeto</t>
  </si>
  <si>
    <t xml:space="preserve">Canais Digitais - Web</t>
  </si>
  <si>
    <t xml:space="preserve">No Sprint</t>
  </si>
  <si>
    <t xml:space="preserve">Líder</t>
  </si>
  <si>
    <t xml:space="preserve">Marcus Tavares</t>
  </si>
  <si>
    <t xml:space="preserve">Gerente</t>
  </si>
  <si>
    <t xml:space="preserve">Gustavo Silva</t>
  </si>
  <si>
    <t xml:space="preserve">Data Início</t>
  </si>
  <si>
    <t xml:space="preserve">Data Fim</t>
  </si>
  <si>
    <t xml:space="preserve">Tamanho (Pontos)</t>
  </si>
  <si>
    <t xml:space="preserve">Velocidade</t>
  </si>
  <si>
    <t xml:space="preserve">Time</t>
  </si>
  <si>
    <t xml:space="preserve">Vitor Decimo</t>
  </si>
  <si>
    <t xml:space="preserve">Bruno Brandes</t>
  </si>
  <si>
    <t xml:space="preserve">Gabriel Azevedo</t>
  </si>
  <si>
    <t xml:space="preserve">Luiz Carneiro</t>
  </si>
  <si>
    <t xml:space="preserve">SEMANA 1</t>
  </si>
  <si>
    <t xml:space="preserve">SEMANA 2</t>
  </si>
  <si>
    <t xml:space="preserve">Recurso</t>
  </si>
  <si>
    <t xml:space="preserve">Dia Semana</t>
  </si>
  <si>
    <t xml:space="preserve">SEG</t>
  </si>
  <si>
    <t xml:space="preserve">Atividade</t>
  </si>
  <si>
    <t xml:space="preserve">BU</t>
  </si>
  <si>
    <t xml:space="preserve">FE</t>
  </si>
  <si>
    <t xml:space="preserve">Função / Dia Mês</t>
  </si>
  <si>
    <t xml:space="preserve">Luiz</t>
  </si>
  <si>
    <t xml:space="preserve">Desenvolvedor</t>
  </si>
  <si>
    <t xml:space="preserve">Gabriel</t>
  </si>
  <si>
    <t xml:space="preserve">Vitor</t>
  </si>
  <si>
    <t xml:space="preserve">Bruno</t>
  </si>
  <si>
    <t xml:space="preserve">Total HH (Build)</t>
  </si>
  <si>
    <t xml:space="preserve">Pontos</t>
  </si>
  <si>
    <t xml:space="preserve">TOTAL PONTOS</t>
  </si>
  <si>
    <t xml:space="preserve">Legenda</t>
  </si>
  <si>
    <t xml:space="preserve">AD - GROOMING</t>
  </si>
  <si>
    <t xml:space="preserve">FE - FERIADO</t>
  </si>
  <si>
    <t xml:space="preserve">BU - BUILD</t>
  </si>
  <si>
    <t xml:space="preserve">TT - TESTE INTEGRADO</t>
  </si>
  <si>
    <t xml:space="preserve">HO - HOMOLOGAÇÃO</t>
  </si>
  <si>
    <t xml:space="preserve">Total pontos concluídos:</t>
  </si>
  <si>
    <t xml:space="preserve">Estória</t>
  </si>
  <si>
    <t xml:space="preserve">Descrição</t>
  </si>
  <si>
    <t xml:space="preserve">Horas Totais</t>
  </si>
  <si>
    <t xml:space="preserve">Horas Restantes</t>
  </si>
  <si>
    <t xml:space="preserve">% Concl.</t>
  </si>
  <si>
    <t xml:space="preserve">Pontos Cocluídos</t>
  </si>
  <si>
    <t xml:space="preserve">Status</t>
  </si>
  <si>
    <t xml:space="preserve">ESP001.1</t>
  </si>
  <si>
    <t xml:space="preserve">Componentes Fundamentais</t>
  </si>
  <si>
    <t xml:space="preserve">Em Andamento</t>
  </si>
  <si>
    <t xml:space="preserve">ESP001.2</t>
  </si>
  <si>
    <t xml:space="preserve">Seleção de agencias</t>
  </si>
  <si>
    <t xml:space="preserve">ESP001.3</t>
  </si>
  <si>
    <t xml:space="preserve">Seleção de Datas</t>
  </si>
  <si>
    <t xml:space="preserve">Não Iniciado</t>
  </si>
  <si>
    <t xml:space="preserve">ESP001.4</t>
  </si>
  <si>
    <t xml:space="preserve">Seleção de Horas</t>
  </si>
  <si>
    <t xml:space="preserve">ESP002</t>
  </si>
  <si>
    <t xml:space="preserve">Substituição do carousel</t>
  </si>
  <si>
    <t xml:space="preserve">ESP003</t>
  </si>
  <si>
    <t xml:space="preserve">Banner da página de confirmação da reserva</t>
  </si>
  <si>
    <t xml:space="preserve">Dia #</t>
  </si>
  <si>
    <t xml:space="preserve">Dia</t>
  </si>
  <si>
    <t xml:space="preserve">Produzido / Dia (Horas)</t>
  </si>
  <si>
    <t xml:space="preserve">Produzido Acumulado (Horas)</t>
  </si>
  <si>
    <t xml:space="preserve">Produzido Previsto</t>
  </si>
  <si>
    <t xml:space="preserve">Restante Previsto</t>
  </si>
  <si>
    <t xml:space="preserve">Atraso</t>
  </si>
  <si>
    <t xml:space="preserve">Produzido Real</t>
  </si>
  <si>
    <t xml:space="preserve">Ajuste</t>
  </si>
  <si>
    <t xml:space="preserve">Restante Real</t>
  </si>
  <si>
    <t xml:space="preserve">Real + Ajuste</t>
  </si>
  <si>
    <t xml:space="preserve">Burndown</t>
  </si>
  <si>
    <t xml:space="preserve">Nome Estória</t>
  </si>
  <si>
    <t xml:space="preserve">Dia de Inicio</t>
  </si>
  <si>
    <t xml:space="preserve">Histórisco Andamento</t>
  </si>
  <si>
    <t xml:space="preserve">Dia Término</t>
  </si>
  <si>
    <t xml:space="preserve">Pendências</t>
  </si>
  <si>
    <t xml:space="preserve">Data</t>
  </si>
  <si>
    <t xml:space="preserve">Data Limite</t>
  </si>
  <si>
    <t xml:space="preserve">Data de conclusão</t>
  </si>
  <si>
    <t xml:space="preserve">Responsável</t>
  </si>
  <si>
    <t xml:space="preserve">Observação</t>
  </si>
  <si>
    <t xml:space="preserve">Acesso ao SP do Ride Sharing pela rede da Dti</t>
  </si>
  <si>
    <t xml:space="preserve">17/03/0218</t>
  </si>
  <si>
    <t xml:space="preserve">Glaydersen</t>
  </si>
  <si>
    <t xml:space="preserve">Concluído</t>
  </si>
  <si>
    <t xml:space="preserve">Indisponibilidade do ambiente de dev para rede de terceiros.</t>
  </si>
  <si>
    <t xml:space="preserve">Marcus/Bruno/Paiva</t>
  </si>
  <si>
    <t xml:space="preserve">Em andamento</t>
  </si>
  <si>
    <t xml:space="preserve">Impactos</t>
  </si>
  <si>
    <t xml:space="preserve">Horas</t>
  </si>
  <si>
    <t xml:space="preserve">Correção de Bug - Luiz Carneiro</t>
  </si>
  <si>
    <t xml:space="preserve">Correção de Bug - Vitor Décimo</t>
  </si>
  <si>
    <t xml:space="preserve">Atuação no pacote final de Prod - Bruno / Marcus</t>
  </si>
  <si>
    <t xml:space="preserve">Atuação Bruno </t>
  </si>
  <si>
    <t xml:space="preserve">Indisponibilidade ambiente de dev (110617)</t>
  </si>
  <si>
    <t xml:space="preserve">Nível Risco</t>
  </si>
  <si>
    <t xml:space="preserve">Nível Detalhamento Funcional</t>
  </si>
  <si>
    <t xml:space="preserve">Definição Requisitos NÃO Funcionais</t>
  </si>
  <si>
    <t xml:space="preserve">Nível Detalhamento Técnico</t>
  </si>
  <si>
    <t xml:space="preserve">Nível de Quebra</t>
  </si>
  <si>
    <t xml:space="preserve">Protótipos</t>
  </si>
  <si>
    <t xml:space="preserve">Branches</t>
  </si>
  <si>
    <t xml:space="preserve">Ambiente Desenvolvimento</t>
  </si>
  <si>
    <t xml:space="preserve">Complexidade Requisito</t>
  </si>
  <si>
    <t xml:space="preserve">Deixar para o Final do Sprint?</t>
  </si>
  <si>
    <t xml:space="preserve">Peso Risco</t>
  </si>
  <si>
    <t xml:space="preserve">Alto</t>
  </si>
  <si>
    <t xml:space="preserve">Sim</t>
  </si>
  <si>
    <t xml:space="preserve">Criados</t>
  </si>
  <si>
    <t xml:space="preserve">Montado e Funcional</t>
  </si>
  <si>
    <t xml:space="preserve">Baixa</t>
  </si>
  <si>
    <t xml:space="preserve">Média</t>
  </si>
  <si>
    <t xml:space="preserve">Boa</t>
  </si>
  <si>
    <t xml:space="preserve">Critérios de Risco</t>
  </si>
  <si>
    <t xml:space="preserve">Dimensão</t>
  </si>
  <si>
    <t xml:space="preserve">Valor</t>
  </si>
  <si>
    <t xml:space="preserve">Critérios</t>
  </si>
  <si>
    <t xml:space="preserve">- Regras identificadas e bem detalhadas</t>
  </si>
  <si>
    <t xml:space="preserve">Médio</t>
  </si>
  <si>
    <t xml:space="preserve">- Regras identificadas</t>
  </si>
  <si>
    <t xml:space="preserve">Baixo</t>
  </si>
  <si>
    <t xml:space="preserve">- Apenas uma descrição macro, no nível de requisito</t>
  </si>
  <si>
    <t xml:space="preserve">- Descrição de apectos não funcionais da estória, tais como:
* Browsers / Aparelhos (no caso de mobile)
* Internacionalização
* Tempo de resposta</t>
  </si>
  <si>
    <t xml:space="preserve">- Definição, porém qualitativa ou vinculada a uma definição mais geral para todo o sistema</t>
  </si>
  <si>
    <t xml:space="preserve">- Não definido</t>
  </si>
  <si>
    <t xml:space="preserve">- Regras descritas na parte funcional desdobradas em uma visão macro do código a ser alterado
- Identificação das principais entidades de banco envolvidas
- Identificação das principais telas, controladores, métodos e entidades de negócio envolvidos
- Detalhamento das principais queries envolvidas
- NÃO ter frases soltas do tipo "fazer igual a..." sem um maior detalhamento
- Diagramas de estado para entidades complexas. Ex.: Contrato, Fatura</t>
  </si>
  <si>
    <t xml:space="preserve">- Similar ao alto, porém com um menor nível de detalhamento</t>
  </si>
  <si>
    <t xml:space="preserve">- Respaldado praticamente pela parte funcional, sem detalhes de código / entidades técnicas</t>
  </si>
  <si>
    <t xml:space="preserve">- Existência de protótipo, seja em paint, draft na mão ou ferramenta mais elaborada</t>
  </si>
  <si>
    <t xml:space="preserve">Não</t>
  </si>
  <si>
    <t xml:space="preserve">- Sem protótipo</t>
  </si>
  <si>
    <t xml:space="preserve">N/A</t>
  </si>
  <si>
    <t xml:space="preserve">- Não há necessidade de protótipo, já que é uma estória que não faz sentido. Ex.: Integração</t>
  </si>
  <si>
    <t xml:space="preserve">- Branch já criado e compilando</t>
  </si>
  <si>
    <t xml:space="preserve">Não Criados</t>
  </si>
  <si>
    <t xml:space="preserve">- Não criado</t>
  </si>
  <si>
    <t xml:space="preserve">Ambiente de Desenvolvimento</t>
  </si>
  <si>
    <t xml:space="preserve">- Ambiente montado
- Testes básicos de funcionamento executados
- Ambiente populado com uma carga razoável de dados</t>
  </si>
  <si>
    <t xml:space="preserve">Não Montado</t>
  </si>
  <si>
    <t xml:space="preserve">- Não montado ou com problemas de funcionamento</t>
  </si>
  <si>
    <t xml:space="preserve">Alta</t>
  </si>
  <si>
    <t xml:space="preserve">- Requisito muito complexo, envolvendo diversas heurísicas
- Requisito muito complexo, envolvendo diversas integrações
- Requisito muito complexo, envolvendo comportamentos de tela com diversas operações dependentes</t>
  </si>
  <si>
    <t xml:space="preserve">- Similar ao "Alta", porém em menor nível</t>
  </si>
  <si>
    <t xml:space="preserve">- Normalmente, monolítico, sem dependências externas e de fácil descrição e detalhamento</t>
  </si>
  <si>
    <t xml:space="preserve">Bom</t>
  </si>
  <si>
    <t xml:space="preserve">&lt;= 3 - Estórias com baixa granularidade tendem a ser mais assertivas quanto à estimativa</t>
  </si>
  <si>
    <t xml:space="preserve">Preocupante</t>
  </si>
  <si>
    <t xml:space="preserve">&lt;= 5</t>
  </si>
  <si>
    <t xml:space="preserve">Ruim</t>
  </si>
  <si>
    <t xml:space="preserve">&gt;5 Neste caso, é muito importante tentar quebrar a estória</t>
  </si>
  <si>
    <t xml:space="preserve">Dia da semana</t>
  </si>
  <si>
    <t xml:space="preserve">Ambiente</t>
  </si>
  <si>
    <t xml:space="preserve">Quebra</t>
  </si>
  <si>
    <t xml:space="preserve">Peso</t>
  </si>
  <si>
    <t xml:space="preserve">TER</t>
  </si>
  <si>
    <t xml:space="preserve">QUA</t>
  </si>
  <si>
    <t xml:space="preserve">Parcialmente Criados</t>
  </si>
  <si>
    <t xml:space="preserve">QUI</t>
  </si>
  <si>
    <t xml:space="preserve">SEX</t>
  </si>
  <si>
    <t xml:space="preserve">SAB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</si>
</sst>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_-* #,##0.00_-;\-* #,##0.00_-;_-* \-??_-;_-@_-"/>
    <numFmt numFmtId="167" formatCode="D/M;@"/>
    <numFmt numFmtId="168" formatCode="0.00"/>
    <numFmt numFmtId="169" formatCode="0%"/>
    <numFmt numFmtId="170" formatCode="0"/>
    <numFmt numFmtId="171" formatCode="00000"/>
  </numFmts>
  <fonts count="20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17365D"/>
      <name val="Calibri"/>
      <family val="0"/>
      <charset val="134"/>
    </font>
    <font>
      <b val="true"/>
      <sz val="11"/>
      <color rgb="FF17365D"/>
      <name val="Calibri"/>
      <family val="0"/>
      <charset val="134"/>
    </font>
    <font>
      <sz val="10"/>
      <name val="Arial"/>
      <family val="0"/>
      <charset val="134"/>
    </font>
    <font>
      <b val="true"/>
      <sz val="11"/>
      <color rgb="FF000000"/>
      <name val="Calibri"/>
      <family val="0"/>
      <charset val="134"/>
    </font>
    <font>
      <b val="true"/>
      <sz val="11"/>
      <color rgb="FF00B050"/>
      <name val="Calibri"/>
      <family val="0"/>
      <charset val="134"/>
    </font>
    <font>
      <b val="true"/>
      <sz val="11"/>
      <color rgb="FFFFC000"/>
      <name val="Calibri"/>
      <family val="0"/>
      <charset val="134"/>
    </font>
    <font>
      <b val="true"/>
      <sz val="11"/>
      <color rgb="FF0070C0"/>
      <name val="Calibri"/>
      <family val="0"/>
      <charset val="134"/>
    </font>
    <font>
      <b val="true"/>
      <sz val="13"/>
      <name val="Calibri"/>
      <family val="0"/>
      <charset val="134"/>
    </font>
    <font>
      <b val="true"/>
      <sz val="14"/>
      <color rgb="FFFFFFFF"/>
      <name val="Calibri"/>
      <family val="0"/>
      <charset val="134"/>
    </font>
    <font>
      <sz val="9"/>
      <color rgb="FFD9D9D9"/>
      <name val="Calibri"/>
      <family val="2"/>
    </font>
    <font>
      <b val="true"/>
      <sz val="14"/>
      <color rgb="FF000000"/>
      <name val="Calibri"/>
      <family val="0"/>
      <charset val="134"/>
    </font>
    <font>
      <u val="single"/>
      <sz val="11"/>
      <color rgb="FF000000"/>
      <name val="Calibri"/>
      <family val="0"/>
      <charset val="134"/>
    </font>
    <font>
      <b val="true"/>
      <sz val="12"/>
      <color rgb="FFFFFFFF"/>
      <name val="Calibri"/>
      <family val="0"/>
      <charset val="134"/>
    </font>
    <font>
      <sz val="11"/>
      <color rgb="FF262626"/>
      <name val="Calibri"/>
      <family val="0"/>
      <charset val="134"/>
    </font>
    <font>
      <u val="single"/>
      <sz val="11"/>
      <color rgb="FF262626"/>
      <name val="Calibri"/>
      <family val="0"/>
      <charset val="134"/>
    </font>
    <font>
      <sz val="11"/>
      <color rgb="FFFFFFFF"/>
      <name val="Calibri"/>
      <family val="0"/>
      <charset val="134"/>
    </font>
  </fonts>
  <fills count="18">
    <fill>
      <patternFill patternType="none"/>
    </fill>
    <fill>
      <patternFill patternType="gray125"/>
    </fill>
    <fill>
      <patternFill patternType="solid">
        <fgColor rgb="FF5B96B3"/>
        <bgColor rgb="FF3D85C6"/>
      </patternFill>
    </fill>
    <fill>
      <patternFill patternType="solid">
        <fgColor rgb="FFFFFFFF"/>
        <bgColor rgb="FFF5F5ED"/>
      </patternFill>
    </fill>
    <fill>
      <patternFill patternType="solid">
        <fgColor rgb="FFC9DAF8"/>
        <bgColor rgb="FFC0D5EF"/>
      </patternFill>
    </fill>
    <fill>
      <patternFill patternType="solid">
        <fgColor rgb="FFBFBFBF"/>
        <bgColor rgb="FFAFD19D"/>
      </patternFill>
    </fill>
    <fill>
      <patternFill patternType="solid">
        <fgColor rgb="FF92D050"/>
        <bgColor rgb="FFAFD19D"/>
      </patternFill>
    </fill>
    <fill>
      <patternFill patternType="solid">
        <fgColor rgb="FFD4ECBA"/>
        <bgColor rgb="FFD7E8CE"/>
      </patternFill>
    </fill>
    <fill>
      <patternFill patternType="solid">
        <fgColor rgb="FFFFA3A3"/>
        <bgColor rgb="FFFF8080"/>
      </patternFill>
    </fill>
    <fill>
      <patternFill patternType="solid">
        <fgColor rgb="FFFFEEB9"/>
        <bgColor rgb="FFF5F5ED"/>
      </patternFill>
    </fill>
    <fill>
      <patternFill patternType="solid">
        <fgColor rgb="FF9FD6FF"/>
        <bgColor rgb="FFC0D5EF"/>
      </patternFill>
    </fill>
    <fill>
      <patternFill patternType="solid">
        <fgColor rgb="FFC0D5EF"/>
        <bgColor rgb="FFBDD5E1"/>
      </patternFill>
    </fill>
    <fill>
      <patternFill patternType="solid">
        <fgColor rgb="FF40728A"/>
        <bgColor rgb="FF3D85C6"/>
      </patternFill>
    </fill>
    <fill>
      <patternFill patternType="solid">
        <fgColor rgb="FFBDD5E1"/>
        <bgColor rgb="FFC0D5EF"/>
      </patternFill>
    </fill>
    <fill>
      <patternFill patternType="solid">
        <fgColor rgb="FFF5F5ED"/>
        <bgColor rgb="FFF2F2F2"/>
      </patternFill>
    </fill>
    <fill>
      <patternFill patternType="solid">
        <fgColor rgb="FF7030A0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DEEAF0"/>
        <bgColor rgb="FFD7E8CE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002060"/>
      </top>
      <bottom style="thin">
        <color rgb="FF002060"/>
      </bottom>
      <diagonal/>
    </border>
    <border diagonalUp="false" diagonalDown="false">
      <left/>
      <right style="thin">
        <color rgb="FFFFFFFF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002060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002060"/>
      </top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ck">
        <color rgb="FFFFFFFF"/>
      </top>
      <bottom style="thick">
        <color rgb="FFFFFFFF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7030A0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3D85C6"/>
      </top>
      <bottom style="thin">
        <color rgb="FF3D85C6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3D85C6"/>
      </top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3" xfId="15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9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1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8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3" borderId="1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1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1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6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1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1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1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7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1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2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7">
    <dxf>
      <font>
        <b val="1"/>
        <i val="0"/>
        <color rgb="FFFFFFFF"/>
      </font>
      <fill>
        <patternFill>
          <bgColor rgb="FF262626"/>
        </patternFill>
      </fill>
    </dxf>
    <dxf>
      <font>
        <color rgb="FF000000"/>
      </font>
      <fill>
        <patternFill>
          <bgColor rgb="FFFFFFFF"/>
        </patternFill>
      </fill>
    </dxf>
    <dxf>
      <font>
        <b val="1"/>
        <i val="0"/>
        <color rgb="FFFFC000"/>
      </font>
      <fill>
        <patternFill>
          <bgColor rgb="FFFFEEB9"/>
        </patternFill>
      </fill>
    </dxf>
    <dxf>
      <font>
        <b val="1"/>
        <i val="0"/>
        <color rgb="FF0070C0"/>
      </font>
      <fill>
        <patternFill>
          <bgColor rgb="FF9FD6FF"/>
        </patternFill>
      </fill>
    </dxf>
    <dxf>
      <fill>
        <patternFill>
          <bgColor rgb="FFFFA3A3"/>
        </patternFill>
      </fill>
    </dxf>
    <dxf>
      <font>
        <b val="1"/>
        <i val="0"/>
        <color rgb="FF00B050"/>
      </font>
      <fill>
        <patternFill>
          <bgColor rgb="FFD4ECBA"/>
        </patternFill>
      </fill>
    </dxf>
    <dxf>
      <font>
        <b val="0"/>
        <i val="1"/>
      </font>
      <fill>
        <patternFill>
          <bgColor rgb="FFD7E8CE"/>
        </patternFill>
      </fill>
      <border diagonalUp="false" diagonalDown="false">
        <left/>
        <right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D7E8CE"/>
      <rgbColor rgb="FFFF00FF"/>
      <rgbColor rgb="FF00FFFF"/>
      <rgbColor rgb="FF800000"/>
      <rgbColor rgb="FF008000"/>
      <rgbColor rgb="FF002060"/>
      <rgbColor rgb="FF808000"/>
      <rgbColor rgb="FF800080"/>
      <rgbColor rgb="FF00B050"/>
      <rgbColor rgb="FFBFBFBF"/>
      <rgbColor rgb="FF797979"/>
      <rgbColor rgb="FFC9DAF8"/>
      <rgbColor rgb="FF7030A0"/>
      <rgbColor rgb="FFF5F5ED"/>
      <rgbColor rgb="FFDEEAF0"/>
      <rgbColor rgb="FF660066"/>
      <rgbColor rgb="FFFF8080"/>
      <rgbColor rgb="FF0070C0"/>
      <rgbColor rgb="FFC0D5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F2F2"/>
      <rgbColor rgb="FFD4ECBA"/>
      <rgbColor rgb="FFFFEEB9"/>
      <rgbColor rgb="FF9FD6FF"/>
      <rgbColor rgb="FFFFA3A3"/>
      <rgbColor rgb="FFBDD5E1"/>
      <rgbColor rgb="FFD9D9D9"/>
      <rgbColor rgb="FF3D85C6"/>
      <rgbColor rgb="FF33CCCC"/>
      <rgbColor rgb="FF92D050"/>
      <rgbColor rgb="FFFFC000"/>
      <rgbColor rgb="FFFF9900"/>
      <rgbColor rgb="FFFF6600"/>
      <rgbColor rgb="FF40728A"/>
      <rgbColor rgb="FFAFD19D"/>
      <rgbColor rgb="FF17365D"/>
      <rgbColor rgb="FF5B96B3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7926221335992"/>
          <c:y val="0.0299018488929468"/>
          <c:w val="0.91530408773679"/>
          <c:h val="0.62862360191737"/>
        </c:manualLayout>
      </c:layout>
      <c:areaChart>
        <c:grouping val="standard"/>
        <c:ser>
          <c:idx val="0"/>
          <c:order val="0"/>
          <c:tx>
            <c:strRef>
              <c:f>"Real"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0728a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Burndown!$B$3:$B$12</c:f>
              <c:strCache>
                <c:ptCount val="10"/>
                <c:pt idx="0">
                  <c:v>12/8</c:v>
                </c:pt>
                <c:pt idx="1">
                  <c:v>13/8</c:v>
                </c:pt>
                <c:pt idx="2">
                  <c:v>14/8</c:v>
                </c:pt>
                <c:pt idx="3">
                  <c:v>15/8</c:v>
                </c:pt>
                <c:pt idx="4">
                  <c:v>16/8</c:v>
                </c:pt>
                <c:pt idx="5">
                  <c:v>19/8</c:v>
                </c:pt>
                <c:pt idx="6">
                  <c:v>20/8</c:v>
                </c:pt>
                <c:pt idx="7">
                  <c:v>21/8</c:v>
                </c:pt>
                <c:pt idx="8">
                  <c:v>22/8</c:v>
                </c:pt>
                <c:pt idx="9">
                  <c:v>23/8</c:v>
                </c:pt>
              </c:strCache>
            </c:strRef>
          </c:cat>
          <c:val>
            <c:numRef>
              <c:f>Burndown!$L$3:$L$12</c:f>
              <c:numCache>
                <c:formatCode>General</c:formatCode>
                <c:ptCount val="10"/>
                <c:pt idx="0">
                  <c:v>11.64</c:v>
                </c:pt>
                <c:pt idx="1">
                  <c:v>9.04</c:v>
                </c:pt>
                <c:pt idx="2">
                  <c:v>7.15</c:v>
                </c:pt>
                <c:pt idx="3">
                  <c:v>6.25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axId val="46495007"/>
        <c:axId val="10419957"/>
      </c:areaChart>
      <c:lineChart>
        <c:grouping val="standard"/>
        <c:varyColors val="0"/>
        <c:ser>
          <c:idx val="1"/>
          <c:order val="1"/>
          <c:tx>
            <c:strRef>
              <c:f>"Previsto"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afd19d"/>
            </a:solidFill>
            <a:ln w="34920">
              <a:solidFill>
                <a:srgbClr val="afd19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Burndown!$B$3:$B$12</c:f>
              <c:strCache>
                <c:ptCount val="10"/>
                <c:pt idx="0">
                  <c:v>12/8</c:v>
                </c:pt>
                <c:pt idx="1">
                  <c:v>13/8</c:v>
                </c:pt>
                <c:pt idx="2">
                  <c:v>14/8</c:v>
                </c:pt>
                <c:pt idx="3">
                  <c:v>15/8</c:v>
                </c:pt>
                <c:pt idx="4">
                  <c:v>16/8</c:v>
                </c:pt>
                <c:pt idx="5">
                  <c:v>19/8</c:v>
                </c:pt>
                <c:pt idx="6">
                  <c:v>20/8</c:v>
                </c:pt>
                <c:pt idx="7">
                  <c:v>21/8</c:v>
                </c:pt>
                <c:pt idx="8">
                  <c:v>22/8</c:v>
                </c:pt>
                <c:pt idx="9">
                  <c:v>23/8</c:v>
                </c:pt>
              </c:strCache>
            </c:strRef>
          </c:cat>
          <c:val>
            <c:numRef>
              <c:f>Burndown!$G$3:$G$12</c:f>
              <c:numCache>
                <c:formatCode>General</c:formatCode>
                <c:ptCount val="10"/>
                <c:pt idx="0">
                  <c:v>11</c:v>
                </c:pt>
                <c:pt idx="1">
                  <c:v>8.5</c:v>
                </c:pt>
                <c:pt idx="2">
                  <c:v>6.4</c:v>
                </c:pt>
                <c:pt idx="3">
                  <c:v>6.4</c:v>
                </c:pt>
                <c:pt idx="4">
                  <c:v>5.3</c:v>
                </c:pt>
                <c:pt idx="5">
                  <c:v>3.2</c:v>
                </c:pt>
                <c:pt idx="6">
                  <c:v>0.699999999999999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Burndown!$H$2</c:f>
              <c:strCache>
                <c:ptCount val="1"/>
                <c:pt idx="0">
                  <c:v>Atraso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Burndown!$B$3:$B$12</c:f>
              <c:strCache>
                <c:ptCount val="10"/>
                <c:pt idx="0">
                  <c:v>12/8</c:v>
                </c:pt>
                <c:pt idx="1">
                  <c:v>13/8</c:v>
                </c:pt>
                <c:pt idx="2">
                  <c:v>14/8</c:v>
                </c:pt>
                <c:pt idx="3">
                  <c:v>15/8</c:v>
                </c:pt>
                <c:pt idx="4">
                  <c:v>16/8</c:v>
                </c:pt>
                <c:pt idx="5">
                  <c:v>19/8</c:v>
                </c:pt>
                <c:pt idx="6">
                  <c:v>20/8</c:v>
                </c:pt>
                <c:pt idx="7">
                  <c:v>21/8</c:v>
                </c:pt>
                <c:pt idx="8">
                  <c:v>22/8</c:v>
                </c:pt>
                <c:pt idx="9">
                  <c:v>23/8</c:v>
                </c:pt>
              </c:strCache>
            </c:strRef>
          </c:cat>
          <c:val>
            <c:numRef>
              <c:f>Burndown!$H$3:$H$12</c:f>
              <c:numCache>
                <c:formatCode>General</c:formatCode>
                <c:ptCount val="10"/>
                <c:pt idx="0">
                  <c:v>0.640000000000001</c:v>
                </c:pt>
                <c:pt idx="1">
                  <c:v>0.539999999999999</c:v>
                </c:pt>
                <c:pt idx="2">
                  <c:v>0.75</c:v>
                </c:pt>
                <c:pt idx="3">
                  <c:v>-0.15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383385"/>
        <c:axId val="6573375"/>
      </c:lineChart>
      <c:catAx>
        <c:axId val="46495007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low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0419957"/>
        <c:crosses val="autoZero"/>
        <c:auto val="1"/>
        <c:lblAlgn val="ctr"/>
        <c:lblOffset val="100"/>
      </c:catAx>
      <c:valAx>
        <c:axId val="10419957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46495007"/>
        <c:crosses val="autoZero"/>
      </c:valAx>
      <c:catAx>
        <c:axId val="74383385"/>
        <c:scaling>
          <c:orientation val="minMax"/>
        </c:scaling>
        <c:delete val="1"/>
        <c:axPos val="t"/>
        <c:numFmt formatCode="D/M;@" sourceLinked="1"/>
        <c:majorTickMark val="none"/>
        <c:minorTickMark val="none"/>
        <c:tickLblPos val="low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573375"/>
        <c:crosses val="autoZero"/>
        <c:auto val="1"/>
        <c:lblAlgn val="ctr"/>
        <c:lblOffset val="100"/>
      </c:catAx>
      <c:valAx>
        <c:axId val="6573375"/>
        <c:scaling>
          <c:orientation val="minMax"/>
          <c:min val="0"/>
        </c:scaling>
        <c:delete val="1"/>
        <c:axPos val="r"/>
        <c:numFmt formatCode="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74383385"/>
        <c:crosses val="autoZero"/>
      </c:valAx>
      <c:dTable>
        <c:showVertBorder val="1"/>
        <c:showOutline val="1"/>
      </c:dTable>
      <c:spPr>
        <a:solidFill>
          <a:srgbClr val="797979"/>
        </a:solidFill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262440</xdr:colOff>
      <xdr:row>2</xdr:row>
      <xdr:rowOff>99000</xdr:rowOff>
    </xdr:from>
    <xdr:to>
      <xdr:col>3</xdr:col>
      <xdr:colOff>1202400</xdr:colOff>
      <xdr:row>9</xdr:row>
      <xdr:rowOff>98280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262440" y="537120"/>
          <a:ext cx="2493720" cy="1332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9720</xdr:colOff>
      <xdr:row>2</xdr:row>
      <xdr:rowOff>360</xdr:rowOff>
    </xdr:from>
    <xdr:to>
      <xdr:col>24</xdr:col>
      <xdr:colOff>846720</xdr:colOff>
      <xdr:row>10</xdr:row>
      <xdr:rowOff>174960</xdr:rowOff>
    </xdr:to>
    <xdr:graphicFrame>
      <xdr:nvGraphicFramePr>
        <xdr:cNvPr id="1" name="Gráfico 1"/>
        <xdr:cNvGraphicFramePr/>
      </xdr:nvGraphicFramePr>
      <xdr:xfrm>
        <a:off x="9530640" y="809640"/>
        <a:ext cx="7221240" cy="157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Ambiente" displayName="Ambiente" ref="N3:O5" headerRowCount="1" totalsRowCount="0" totalsRowShown="0">
  <autoFilter ref="N3:O5"/>
  <tableColumns count="2">
    <tableColumn id="1" name="Valor"/>
    <tableColumn id="2" name="Peso"/>
  </tableColumns>
</table>
</file>

<file path=xl/tables/table10.xml><?xml version="1.0" encoding="utf-8"?>
<table xmlns="http://schemas.openxmlformats.org/spreadsheetml/2006/main" id="10" name="RequisitosNaoFuncionais" displayName="RequisitosNaoFuncionais" ref="T3:U6" headerRowCount="1" totalsRowCount="0" totalsRowShown="0">
  <autoFilter ref="T3:U6"/>
  <tableColumns count="2">
    <tableColumn id="1" name="Valor"/>
    <tableColumn id="2" name="Peso"/>
  </tableColumns>
</table>
</file>

<file path=xl/tables/table11.xml><?xml version="1.0" encoding="utf-8"?>
<table xmlns="http://schemas.openxmlformats.org/spreadsheetml/2006/main" id="11" name="Risco" displayName="Risco" ref="B2:P8" headerRowCount="1" totalsRowCount="0" totalsRowShown="0">
  <autoFilter ref="B2:P8"/>
  <tableColumns count="15">
    <tableColumn id="1" name="Estória"/>
    <tableColumn id="2" name="Descrição"/>
    <tableColumn id="3" name="Pontos"/>
    <tableColumn id="4" name="Nível Risco"/>
    <tableColumn id="5" name="Nível Detalhamento Funcional"/>
    <tableColumn id="6" name="Definição Requisitos NÃO Funcionais"/>
    <tableColumn id="7" name="Nível Detalhamento Técnico"/>
    <tableColumn id="8" name="Nível de Quebra"/>
    <tableColumn id="9" name="Protótipos"/>
    <tableColumn id="10" name="Branches"/>
    <tableColumn id="11" name="Ambiente Desenvolvimento"/>
    <tableColumn id="12" name="Complexidade Requisito"/>
    <tableColumn id="13" name="Deixar para o Final do Sprint?"/>
    <tableColumn id="14" name="Observação"/>
    <tableColumn id="15" name="Peso Risco"/>
  </tableColumns>
</table>
</file>

<file path=xl/tables/table12.xml><?xml version="1.0" encoding="utf-8"?>
<table xmlns="http://schemas.openxmlformats.org/spreadsheetml/2006/main" id="12" name="Tabela11" displayName="Tabela11" ref="B3:H10" headerRowCount="1" totalsRowCount="0" totalsRowShown="0">
  <tableColumns count="7">
    <tableColumn id="1" name="Data"/>
    <tableColumn id="2" name="Descrição"/>
    <tableColumn id="3" name="Data Limite"/>
    <tableColumn id="4" name="Data de conclusão"/>
    <tableColumn id="5" name="Responsável"/>
    <tableColumn id="6" name="Status"/>
    <tableColumn id="7" name="Observação"/>
  </tableColumns>
</table>
</file>

<file path=xl/tables/table13.xml><?xml version="1.0" encoding="utf-8"?>
<table xmlns="http://schemas.openxmlformats.org/spreadsheetml/2006/main" id="13" name="Tabela116" displayName="Tabela116" ref="B3:D9" headerRowCount="1" totalsRowCount="0" totalsRowShown="0">
  <tableColumns count="3">
    <tableColumn id="1" name="Data"/>
    <tableColumn id="2" name="Horas"/>
    <tableColumn id="3" name="Descrição"/>
  </tableColumns>
</table>
</file>

<file path=xl/tables/table14.xml><?xml version="1.0" encoding="utf-8"?>
<table xmlns="http://schemas.openxmlformats.org/spreadsheetml/2006/main" id="14" name="Tabela20" displayName="Tabela20" ref="B3:D25" headerRowCount="1" totalsRowCount="0" totalsRowShown="0">
  <autoFilter ref="B3:D25"/>
  <tableColumns count="3">
    <tableColumn id="1" name="Dimensão"/>
    <tableColumn id="2" name="Valor"/>
    <tableColumn id="3" name="Critérios"/>
  </tableColumns>
</table>
</file>

<file path=xl/tables/table2.xml><?xml version="1.0" encoding="utf-8"?>
<table xmlns="http://schemas.openxmlformats.org/spreadsheetml/2006/main" id="2" name="Branches" displayName="Branches" ref="K3:L6" headerRowCount="1" totalsRowCount="0" totalsRowShown="0">
  <autoFilter ref="K3:L6"/>
  <tableColumns count="2">
    <tableColumn id="1" name="Valor"/>
    <tableColumn id="2" name="Peso"/>
  </tableColumns>
</table>
</file>

<file path=xl/tables/table3.xml><?xml version="1.0" encoding="utf-8"?>
<table xmlns="http://schemas.openxmlformats.org/spreadsheetml/2006/main" id="3" name="Burndown" displayName="Burndown" ref="A2:L12" headerRowCount="1" totalsRowCount="0" totalsRowShown="0">
  <autoFilter ref="A2:L12"/>
  <tableColumns count="12">
    <tableColumn id="1" name="Dia #"/>
    <tableColumn id="2" name="Dia"/>
    <tableColumn id="3" name="Produzido / Dia (Horas)"/>
    <tableColumn id="4" name="Produzido Acumulado (Horas)"/>
    <tableColumn id="5" name="Velocidade"/>
    <tableColumn id="6" name="Produzido Previsto"/>
    <tableColumn id="7" name="Restante Previsto"/>
    <tableColumn id="8" name="Atraso"/>
    <tableColumn id="9" name="Produzido Real"/>
    <tableColumn id="10" name="Ajuste"/>
    <tableColumn id="11" name="Restante Real"/>
    <tableColumn id="12" name="Real + Ajuste"/>
  </tableColumns>
</table>
</file>

<file path=xl/tables/table4.xml><?xml version="1.0" encoding="utf-8"?>
<table xmlns="http://schemas.openxmlformats.org/spreadsheetml/2006/main" id="4" name="Complexidade" displayName="Complexidade" ref="Q3:R6" headerRowCount="1" totalsRowCount="0" totalsRowShown="0">
  <autoFilter ref="Q3:R6"/>
  <tableColumns count="2">
    <tableColumn id="1" name="Valor"/>
    <tableColumn id="2" name="Peso"/>
  </tableColumns>
</table>
</file>

<file path=xl/tables/table5.xml><?xml version="1.0" encoding="utf-8"?>
<table xmlns="http://schemas.openxmlformats.org/spreadsheetml/2006/main" id="5" name="DiaDaSemana" displayName="DiaDaSemana" ref="B3:C9" headerRowCount="1" totalsRowCount="0" totalsRowShown="0">
  <autoFilter ref="B3:C9"/>
  <tableColumns count="2">
    <tableColumn id="1" name="Valor"/>
    <tableColumn id="2" name="Dia"/>
  </tableColumns>
</table>
</file>

<file path=xl/tables/table6.xml><?xml version="1.0" encoding="utf-8"?>
<table xmlns="http://schemas.openxmlformats.org/spreadsheetml/2006/main" id="6" name="Estorias" displayName="Estorias" ref="B4:J10" headerRowCount="1" totalsRowCount="0" totalsRowShown="0">
  <autoFilter ref="B4:J10"/>
  <tableColumns count="9">
    <tableColumn id="1" name="Estória"/>
    <tableColumn id="2" name="Descrição"/>
    <tableColumn id="3" name="Pontos"/>
    <tableColumn id="4" name="Horas Totais"/>
    <tableColumn id="5" name="Horas Restantes"/>
    <tableColumn id="6" name="% Concl."/>
    <tableColumn id="7" name="Pontos Cocluídos"/>
    <tableColumn id="8" name="Status"/>
    <tableColumn id="9" name="Desenvolvedor"/>
  </tableColumns>
</table>
</file>

<file path=xl/tables/table7.xml><?xml version="1.0" encoding="utf-8"?>
<table xmlns="http://schemas.openxmlformats.org/spreadsheetml/2006/main" id="7" name="NivelDeDetalhamento" displayName="NivelDeDetalhamento" ref="E3:F6" headerRowCount="1" totalsRowCount="0" totalsRowShown="0">
  <autoFilter ref="E3:F6"/>
  <tableColumns count="2">
    <tableColumn id="1" name="Valor"/>
    <tableColumn id="2" name="Peso"/>
  </tableColumns>
</table>
</file>

<file path=xl/tables/table8.xml><?xml version="1.0" encoding="utf-8"?>
<table xmlns="http://schemas.openxmlformats.org/spreadsheetml/2006/main" id="8" name="Prototipos" displayName="Prototipos" ref="H3:I6" headerRowCount="1" totalsRowCount="0" totalsRowShown="0">
  <autoFilter ref="H3:I6"/>
  <tableColumns count="2">
    <tableColumn id="1" name="Valor"/>
    <tableColumn id="2" name="Peso"/>
  </tableColumns>
</table>
</file>

<file path=xl/tables/table9.xml><?xml version="1.0" encoding="utf-8"?>
<table xmlns="http://schemas.openxmlformats.org/spreadsheetml/2006/main" id="9" name="Quebra" displayName="Quebra" ref="W3:X6" headerRowCount="1" totalsRowCount="0" totalsRowShown="0">
  <autoFilter ref="W3:X6"/>
  <tableColumns count="2">
    <tableColumn id="1" name="Valor"/>
    <tableColumn id="2" name="Pes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1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7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Relationship Id="rId8" Type="http://schemas.openxmlformats.org/officeDocument/2006/relationships/table" Target="../tables/table10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5" zeroHeight="false" outlineLevelRow="0" outlineLevelCol="0"/>
  <cols>
    <col collapsed="false" customWidth="true" hidden="false" outlineLevel="0" max="1" min="1" style="1" width="4.29"/>
    <col collapsed="false" customWidth="true" hidden="false" outlineLevel="0" max="3" min="2" style="1" width="8.86"/>
    <col collapsed="false" customWidth="true" hidden="false" outlineLevel="0" max="4" min="4" style="1" width="19.99"/>
    <col collapsed="false" customWidth="true" hidden="false" outlineLevel="0" max="5" min="5" style="1" width="17.43"/>
    <col collapsed="false" customWidth="true" hidden="false" outlineLevel="0" max="6" min="6" style="2" width="24.29"/>
    <col collapsed="false" customWidth="true" hidden="false" outlineLevel="0" max="7" min="7" style="1" width="29.43"/>
    <col collapsed="false" customWidth="true" hidden="false" outlineLevel="0" max="1025" min="8" style="1" width="8.86"/>
  </cols>
  <sheetData>
    <row r="1" s="1" customFormat="true" ht="15" hidden="false" customHeight="false" outlineLevel="0" collapsed="false"/>
    <row r="2" customFormat="false" ht="19.5" hidden="false" customHeight="false" outlineLevel="0" collapsed="false">
      <c r="E2" s="3" t="s">
        <v>0</v>
      </c>
      <c r="F2" s="3"/>
    </row>
    <row r="3" customFormat="false" ht="15" hidden="false" customHeight="false" outlineLevel="0" collapsed="false">
      <c r="E3" s="4" t="s">
        <v>1</v>
      </c>
      <c r="F3" s="5" t="s">
        <v>2</v>
      </c>
    </row>
    <row r="4" customFormat="false" ht="15" hidden="false" customHeight="false" outlineLevel="0" collapsed="false">
      <c r="E4" s="4" t="s">
        <v>3</v>
      </c>
      <c r="F4" s="5" t="s">
        <v>4</v>
      </c>
    </row>
    <row r="5" customFormat="false" ht="15" hidden="false" customHeight="false" outlineLevel="0" collapsed="false">
      <c r="E5" s="4" t="s">
        <v>5</v>
      </c>
      <c r="F5" s="5" t="n">
        <v>5</v>
      </c>
    </row>
    <row r="6" customFormat="false" ht="15" hidden="false" customHeight="false" outlineLevel="0" collapsed="false">
      <c r="E6" s="4" t="s">
        <v>6</v>
      </c>
      <c r="F6" s="5" t="s">
        <v>7</v>
      </c>
    </row>
    <row r="7" customFormat="false" ht="15" hidden="false" customHeight="false" outlineLevel="0" collapsed="false">
      <c r="E7" s="4" t="s">
        <v>8</v>
      </c>
      <c r="F7" s="5" t="s">
        <v>9</v>
      </c>
    </row>
    <row r="8" customFormat="false" ht="15" hidden="false" customHeight="false" outlineLevel="0" collapsed="false">
      <c r="E8" s="4" t="s">
        <v>10</v>
      </c>
      <c r="F8" s="6" t="n">
        <v>43689</v>
      </c>
    </row>
    <row r="9" customFormat="false" ht="15" hidden="false" customHeight="false" outlineLevel="0" collapsed="false">
      <c r="E9" s="4" t="s">
        <v>11</v>
      </c>
      <c r="F9" s="6" t="n">
        <v>43700</v>
      </c>
    </row>
    <row r="10" customFormat="false" ht="15" hidden="false" customHeight="false" outlineLevel="0" collapsed="false">
      <c r="E10" s="4" t="s">
        <v>12</v>
      </c>
      <c r="F10" s="7" t="n">
        <v>12</v>
      </c>
    </row>
    <row r="11" customFormat="false" ht="15" hidden="false" customHeight="false" outlineLevel="0" collapsed="false">
      <c r="E11" s="4" t="s">
        <v>13</v>
      </c>
      <c r="F11" s="5" t="n">
        <v>10</v>
      </c>
    </row>
    <row r="12" customFormat="false" ht="15" hidden="false" customHeight="false" outlineLevel="0" collapsed="false">
      <c r="E12" s="8" t="s">
        <v>14</v>
      </c>
      <c r="F12" s="9" t="s">
        <v>15</v>
      </c>
    </row>
    <row r="13" customFormat="false" ht="15" hidden="false" customHeight="false" outlineLevel="0" collapsed="false">
      <c r="E13" s="8"/>
      <c r="F13" s="10" t="s">
        <v>7</v>
      </c>
    </row>
    <row r="14" customFormat="false" ht="15" hidden="false" customHeight="false" outlineLevel="0" collapsed="false">
      <c r="E14" s="8"/>
      <c r="F14" s="10" t="s">
        <v>16</v>
      </c>
    </row>
    <row r="15" customFormat="false" ht="15" hidden="false" customHeight="false" outlineLevel="0" collapsed="false">
      <c r="E15" s="8"/>
      <c r="F15" s="11" t="s">
        <v>17</v>
      </c>
    </row>
    <row r="16" customFormat="false" ht="17.25" hidden="false" customHeight="true" outlineLevel="0" collapsed="false">
      <c r="E16" s="8"/>
      <c r="F16" s="11" t="s">
        <v>18</v>
      </c>
    </row>
    <row r="17" customFormat="false" ht="15" hidden="false" customHeight="false" outlineLevel="0" collapsed="false">
      <c r="F17" s="12"/>
    </row>
    <row r="18" customFormat="false" ht="15" hidden="false" customHeight="false" outlineLevel="0" collapsed="false">
      <c r="F18" s="13"/>
    </row>
    <row r="19" customFormat="false" ht="15" hidden="false" customHeight="false" outlineLevel="0" collapsed="false">
      <c r="F19" s="13"/>
    </row>
    <row r="20" customFormat="false" ht="15" hidden="false" customHeight="false" outlineLevel="0" collapsed="false">
      <c r="F20" s="13"/>
    </row>
    <row r="21" customFormat="false" ht="15" hidden="false" customHeight="false" outlineLevel="0" collapsed="false">
      <c r="F21" s="13"/>
    </row>
    <row r="22" customFormat="false" ht="15" hidden="false" customHeight="false" outlineLevel="0" collapsed="false">
      <c r="F22" s="13"/>
    </row>
  </sheetData>
  <mergeCells count="2">
    <mergeCell ref="E2:F2"/>
    <mergeCell ref="E12:E16"/>
  </mergeCell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1" width="29.29"/>
    <col collapsed="false" customWidth="true" hidden="false" outlineLevel="0" max="3" min="3" style="1" width="17.43"/>
    <col collapsed="false" customWidth="true" hidden="false" outlineLevel="0" max="4" min="4" style="1" width="45.43"/>
    <col collapsed="false" customWidth="true" hidden="false" outlineLevel="0" max="1025" min="5" style="1" width="9"/>
  </cols>
  <sheetData>
    <row r="2" customFormat="false" ht="23.25" hidden="false" customHeight="true" outlineLevel="0" collapsed="false">
      <c r="B2" s="120" t="s">
        <v>118</v>
      </c>
      <c r="C2" s="120"/>
      <c r="D2" s="120"/>
    </row>
    <row r="3" customFormat="false" ht="15" hidden="false" customHeight="false" outlineLevel="0" collapsed="false">
      <c r="B3" s="121" t="s">
        <v>119</v>
      </c>
      <c r="C3" s="121" t="s">
        <v>120</v>
      </c>
      <c r="D3" s="121" t="s">
        <v>121</v>
      </c>
    </row>
    <row r="4" customFormat="false" ht="15" hidden="false" customHeight="false" outlineLevel="0" collapsed="false">
      <c r="B4" s="122" t="s">
        <v>101</v>
      </c>
      <c r="C4" s="122" t="s">
        <v>111</v>
      </c>
      <c r="D4" s="122" t="s">
        <v>122</v>
      </c>
    </row>
    <row r="5" customFormat="false" ht="15" hidden="false" customHeight="false" outlineLevel="0" collapsed="false">
      <c r="B5" s="122" t="s">
        <v>101</v>
      </c>
      <c r="C5" s="122" t="s">
        <v>123</v>
      </c>
      <c r="D5" s="122" t="s">
        <v>124</v>
      </c>
    </row>
    <row r="6" customFormat="false" ht="30" hidden="false" customHeight="false" outlineLevel="0" collapsed="false">
      <c r="B6" s="122" t="s">
        <v>101</v>
      </c>
      <c r="C6" s="122" t="s">
        <v>125</v>
      </c>
      <c r="D6" s="122" t="s">
        <v>126</v>
      </c>
    </row>
    <row r="7" customFormat="false" ht="75" hidden="false" customHeight="false" outlineLevel="0" collapsed="false">
      <c r="B7" s="122" t="s">
        <v>102</v>
      </c>
      <c r="C7" s="122" t="s">
        <v>111</v>
      </c>
      <c r="D7" s="122" t="s">
        <v>127</v>
      </c>
    </row>
    <row r="8" customFormat="false" ht="30" hidden="false" customHeight="false" outlineLevel="0" collapsed="false">
      <c r="B8" s="122" t="s">
        <v>102</v>
      </c>
      <c r="C8" s="122" t="s">
        <v>123</v>
      </c>
      <c r="D8" s="122" t="s">
        <v>128</v>
      </c>
    </row>
    <row r="9" customFormat="false" ht="30" hidden="false" customHeight="false" outlineLevel="0" collapsed="false">
      <c r="B9" s="122" t="s">
        <v>102</v>
      </c>
      <c r="C9" s="122" t="s">
        <v>125</v>
      </c>
      <c r="D9" s="122" t="s">
        <v>129</v>
      </c>
    </row>
    <row r="10" customFormat="false" ht="165" hidden="false" customHeight="false" outlineLevel="0" collapsed="false">
      <c r="B10" s="122" t="s">
        <v>103</v>
      </c>
      <c r="C10" s="122" t="s">
        <v>111</v>
      </c>
      <c r="D10" s="122" t="s">
        <v>130</v>
      </c>
    </row>
    <row r="11" customFormat="false" ht="30" hidden="false" customHeight="false" outlineLevel="0" collapsed="false">
      <c r="B11" s="122" t="s">
        <v>103</v>
      </c>
      <c r="C11" s="122" t="s">
        <v>123</v>
      </c>
      <c r="D11" s="122" t="s">
        <v>131</v>
      </c>
    </row>
    <row r="12" customFormat="false" ht="30" hidden="false" customHeight="false" outlineLevel="0" collapsed="false">
      <c r="B12" s="122" t="s">
        <v>103</v>
      </c>
      <c r="C12" s="122" t="s">
        <v>125</v>
      </c>
      <c r="D12" s="122" t="s">
        <v>132</v>
      </c>
    </row>
    <row r="13" customFormat="false" ht="30" hidden="false" customHeight="false" outlineLevel="0" collapsed="false">
      <c r="B13" s="122" t="s">
        <v>105</v>
      </c>
      <c r="C13" s="122" t="s">
        <v>112</v>
      </c>
      <c r="D13" s="122" t="s">
        <v>133</v>
      </c>
    </row>
    <row r="14" customFormat="false" ht="15" hidden="false" customHeight="false" outlineLevel="0" collapsed="false">
      <c r="B14" s="122" t="s">
        <v>105</v>
      </c>
      <c r="C14" s="122" t="s">
        <v>134</v>
      </c>
      <c r="D14" s="122" t="s">
        <v>135</v>
      </c>
    </row>
    <row r="15" customFormat="false" ht="30" hidden="false" customHeight="false" outlineLevel="0" collapsed="false">
      <c r="B15" s="122" t="s">
        <v>105</v>
      </c>
      <c r="C15" s="122" t="s">
        <v>136</v>
      </c>
      <c r="D15" s="122" t="s">
        <v>137</v>
      </c>
    </row>
    <row r="16" customFormat="false" ht="15" hidden="false" customHeight="false" outlineLevel="0" collapsed="false">
      <c r="B16" s="122" t="s">
        <v>106</v>
      </c>
      <c r="C16" s="122" t="s">
        <v>113</v>
      </c>
      <c r="D16" s="122" t="s">
        <v>138</v>
      </c>
    </row>
    <row r="17" customFormat="false" ht="15" hidden="false" customHeight="false" outlineLevel="0" collapsed="false">
      <c r="B17" s="122" t="s">
        <v>106</v>
      </c>
      <c r="C17" s="122" t="s">
        <v>139</v>
      </c>
      <c r="D17" s="122" t="s">
        <v>140</v>
      </c>
    </row>
    <row r="18" customFormat="false" ht="60" hidden="false" customHeight="false" outlineLevel="0" collapsed="false">
      <c r="B18" s="122" t="s">
        <v>141</v>
      </c>
      <c r="C18" s="122" t="s">
        <v>114</v>
      </c>
      <c r="D18" s="122" t="s">
        <v>142</v>
      </c>
    </row>
    <row r="19" customFormat="false" ht="30" hidden="false" customHeight="false" outlineLevel="0" collapsed="false">
      <c r="B19" s="122" t="s">
        <v>141</v>
      </c>
      <c r="C19" s="122" t="s">
        <v>143</v>
      </c>
      <c r="D19" s="122" t="s">
        <v>144</v>
      </c>
    </row>
    <row r="20" customFormat="false" ht="105" hidden="false" customHeight="false" outlineLevel="0" collapsed="false">
      <c r="B20" s="122" t="s">
        <v>108</v>
      </c>
      <c r="C20" s="122" t="s">
        <v>145</v>
      </c>
      <c r="D20" s="122" t="s">
        <v>146</v>
      </c>
    </row>
    <row r="21" customFormat="false" ht="15" hidden="false" customHeight="false" outlineLevel="0" collapsed="false">
      <c r="B21" s="122" t="s">
        <v>108</v>
      </c>
      <c r="C21" s="122" t="s">
        <v>116</v>
      </c>
      <c r="D21" s="122" t="s">
        <v>147</v>
      </c>
    </row>
    <row r="22" customFormat="false" ht="30" hidden="false" customHeight="false" outlineLevel="0" collapsed="false">
      <c r="B22" s="122" t="s">
        <v>108</v>
      </c>
      <c r="C22" s="122" t="s">
        <v>115</v>
      </c>
      <c r="D22" s="122" t="s">
        <v>148</v>
      </c>
    </row>
    <row r="23" customFormat="false" ht="30" hidden="false" customHeight="false" outlineLevel="0" collapsed="false">
      <c r="B23" s="122" t="s">
        <v>104</v>
      </c>
      <c r="C23" s="122" t="s">
        <v>149</v>
      </c>
      <c r="D23" s="122" t="s">
        <v>150</v>
      </c>
    </row>
    <row r="24" customFormat="false" ht="15" hidden="false" customHeight="false" outlineLevel="0" collapsed="false">
      <c r="B24" s="122" t="s">
        <v>104</v>
      </c>
      <c r="C24" s="122" t="s">
        <v>151</v>
      </c>
      <c r="D24" s="122" t="s">
        <v>152</v>
      </c>
    </row>
    <row r="25" customFormat="false" ht="30" hidden="false" customHeight="false" outlineLevel="0" collapsed="false">
      <c r="B25" s="122" t="s">
        <v>104</v>
      </c>
      <c r="C25" s="122" t="s">
        <v>153</v>
      </c>
      <c r="D25" s="122" t="s">
        <v>154</v>
      </c>
    </row>
  </sheetData>
  <mergeCells count="1">
    <mergeCell ref="B2:D2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X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1" activeCellId="0" sqref="N21"/>
    </sheetView>
  </sheetViews>
  <sheetFormatPr defaultRowHeight="1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1" width="8"/>
    <col collapsed="false" customWidth="true" hidden="false" outlineLevel="0" max="3" min="3" style="1" width="6.15"/>
    <col collapsed="false" customWidth="true" hidden="false" outlineLevel="0" max="4" min="4" style="1" width="1.71"/>
    <col collapsed="false" customWidth="true" hidden="false" outlineLevel="0" max="5" min="5" style="1" width="8.14"/>
    <col collapsed="false" customWidth="true" hidden="false" outlineLevel="0" max="6" min="6" style="1" width="7.57"/>
    <col collapsed="false" customWidth="true" hidden="false" outlineLevel="0" max="7" min="7" style="1" width="1.71"/>
    <col collapsed="false" customWidth="true" hidden="false" outlineLevel="0" max="8" min="8" style="1" width="10"/>
    <col collapsed="false" customWidth="true" hidden="false" outlineLevel="0" max="9" min="9" style="1" width="7.87"/>
    <col collapsed="false" customWidth="true" hidden="false" outlineLevel="0" max="10" min="10" style="1" width="1.71"/>
    <col collapsed="false" customWidth="true" hidden="false" outlineLevel="0" max="11" min="11" style="1" width="19.99"/>
    <col collapsed="false" customWidth="true" hidden="false" outlineLevel="0" max="12" min="12" style="1" width="7.57"/>
    <col collapsed="false" customWidth="true" hidden="false" outlineLevel="0" max="13" min="13" style="1" width="1.71"/>
    <col collapsed="false" customWidth="true" hidden="false" outlineLevel="0" max="14" min="14" style="1" width="27.85"/>
    <col collapsed="false" customWidth="true" hidden="false" outlineLevel="0" max="15" min="15" style="1" width="7.57"/>
    <col collapsed="false" customWidth="true" hidden="false" outlineLevel="0" max="16" min="16" style="1" width="1.71"/>
    <col collapsed="false" customWidth="true" hidden="false" outlineLevel="0" max="17" min="17" style="1" width="9"/>
    <col collapsed="false" customWidth="true" hidden="false" outlineLevel="0" max="18" min="18" style="1" width="7.57"/>
    <col collapsed="false" customWidth="true" hidden="false" outlineLevel="0" max="19" min="19" style="1" width="1.71"/>
    <col collapsed="false" customWidth="true" hidden="false" outlineLevel="0" max="20" min="20" style="1" width="11.57"/>
    <col collapsed="false" customWidth="true" hidden="false" outlineLevel="0" max="21" min="21" style="1" width="7.57"/>
    <col collapsed="false" customWidth="true" hidden="false" outlineLevel="0" max="22" min="22" style="1" width="1.71"/>
    <col collapsed="false" customWidth="true" hidden="false" outlineLevel="0" max="23" min="23" style="1" width="13.43"/>
    <col collapsed="false" customWidth="true" hidden="false" outlineLevel="0" max="24" min="24" style="1" width="7.57"/>
    <col collapsed="false" customWidth="true" hidden="false" outlineLevel="0" max="25" min="25" style="1" width="1.71"/>
    <col collapsed="false" customWidth="true" hidden="false" outlineLevel="0" max="1025" min="26" style="1" width="8.86"/>
  </cols>
  <sheetData>
    <row r="2" s="123" customFormat="true" ht="60.75" hidden="false" customHeight="true" outlineLevel="0" collapsed="false">
      <c r="B2" s="124" t="s">
        <v>155</v>
      </c>
      <c r="C2" s="124"/>
      <c r="E2" s="124" t="s">
        <v>101</v>
      </c>
      <c r="F2" s="124"/>
      <c r="H2" s="124" t="s">
        <v>105</v>
      </c>
      <c r="I2" s="124"/>
      <c r="K2" s="124" t="s">
        <v>106</v>
      </c>
      <c r="L2" s="124"/>
      <c r="N2" s="124" t="s">
        <v>156</v>
      </c>
      <c r="O2" s="124"/>
      <c r="Q2" s="124" t="s">
        <v>108</v>
      </c>
      <c r="R2" s="124"/>
      <c r="T2" s="124" t="s">
        <v>102</v>
      </c>
      <c r="U2" s="124"/>
      <c r="W2" s="124" t="s">
        <v>157</v>
      </c>
      <c r="X2" s="124"/>
    </row>
    <row r="3" s="125" customFormat="true" ht="15" hidden="false" customHeight="false" outlineLevel="0" collapsed="false">
      <c r="B3" s="121" t="s">
        <v>120</v>
      </c>
      <c r="C3" s="121" t="s">
        <v>65</v>
      </c>
      <c r="E3" s="121" t="s">
        <v>120</v>
      </c>
      <c r="F3" s="121" t="s">
        <v>158</v>
      </c>
      <c r="H3" s="121" t="s">
        <v>120</v>
      </c>
      <c r="I3" s="121" t="s">
        <v>158</v>
      </c>
      <c r="K3" s="121" t="s">
        <v>120</v>
      </c>
      <c r="L3" s="121" t="s">
        <v>158</v>
      </c>
      <c r="N3" s="121" t="s">
        <v>120</v>
      </c>
      <c r="O3" s="121" t="s">
        <v>158</v>
      </c>
      <c r="Q3" s="121" t="s">
        <v>120</v>
      </c>
      <c r="R3" s="121" t="s">
        <v>158</v>
      </c>
      <c r="T3" s="121" t="s">
        <v>120</v>
      </c>
      <c r="U3" s="121" t="s">
        <v>158</v>
      </c>
      <c r="W3" s="121" t="s">
        <v>120</v>
      </c>
      <c r="X3" s="121" t="s">
        <v>158</v>
      </c>
    </row>
    <row r="4" customFormat="false" ht="15" hidden="false" customHeight="false" outlineLevel="0" collapsed="false">
      <c r="B4" s="122" t="n">
        <v>2</v>
      </c>
      <c r="C4" s="122" t="s">
        <v>23</v>
      </c>
      <c r="E4" s="122" t="s">
        <v>111</v>
      </c>
      <c r="F4" s="122" t="n">
        <v>1</v>
      </c>
      <c r="H4" s="122" t="s">
        <v>112</v>
      </c>
      <c r="I4" s="122" t="n">
        <v>1</v>
      </c>
      <c r="K4" s="122" t="s">
        <v>113</v>
      </c>
      <c r="L4" s="122" t="n">
        <v>1</v>
      </c>
      <c r="N4" s="122" t="s">
        <v>114</v>
      </c>
      <c r="O4" s="122" t="n">
        <v>1</v>
      </c>
      <c r="Q4" s="122" t="s">
        <v>145</v>
      </c>
      <c r="R4" s="122" t="n">
        <v>13</v>
      </c>
      <c r="T4" s="122" t="s">
        <v>112</v>
      </c>
      <c r="U4" s="122" t="n">
        <v>1</v>
      </c>
      <c r="W4" s="122" t="s">
        <v>117</v>
      </c>
      <c r="X4" s="122" t="n">
        <v>1</v>
      </c>
    </row>
    <row r="5" customFormat="false" ht="15" hidden="false" customHeight="false" outlineLevel="0" collapsed="false">
      <c r="B5" s="122" t="n">
        <v>3</v>
      </c>
      <c r="C5" s="122" t="s">
        <v>159</v>
      </c>
      <c r="E5" s="122" t="s">
        <v>123</v>
      </c>
      <c r="F5" s="122" t="n">
        <v>5</v>
      </c>
      <c r="H5" s="122" t="s">
        <v>134</v>
      </c>
      <c r="I5" s="122" t="n">
        <v>5</v>
      </c>
      <c r="K5" s="122" t="s">
        <v>139</v>
      </c>
      <c r="L5" s="122" t="n">
        <v>8</v>
      </c>
      <c r="N5" s="122" t="s">
        <v>143</v>
      </c>
      <c r="O5" s="122" t="n">
        <v>8</v>
      </c>
      <c r="Q5" s="122" t="s">
        <v>116</v>
      </c>
      <c r="R5" s="122" t="n">
        <v>3</v>
      </c>
      <c r="T5" s="122" t="s">
        <v>134</v>
      </c>
      <c r="U5" s="122" t="n">
        <v>5</v>
      </c>
      <c r="W5" s="122" t="s">
        <v>151</v>
      </c>
      <c r="X5" s="122" t="n">
        <v>5</v>
      </c>
    </row>
    <row r="6" customFormat="false" ht="15" hidden="false" customHeight="false" outlineLevel="0" collapsed="false">
      <c r="B6" s="122" t="n">
        <v>4</v>
      </c>
      <c r="C6" s="122" t="s">
        <v>160</v>
      </c>
      <c r="E6" s="122" t="s">
        <v>125</v>
      </c>
      <c r="F6" s="122" t="n">
        <v>13</v>
      </c>
      <c r="H6" s="122" t="s">
        <v>136</v>
      </c>
      <c r="I6" s="122" t="n">
        <v>1</v>
      </c>
      <c r="K6" s="1" t="s">
        <v>161</v>
      </c>
      <c r="L6" s="1" t="n">
        <v>3</v>
      </c>
      <c r="Q6" s="122" t="s">
        <v>115</v>
      </c>
      <c r="R6" s="122" t="n">
        <v>1</v>
      </c>
      <c r="T6" s="122" t="s">
        <v>136</v>
      </c>
      <c r="U6" s="122" t="n">
        <v>1</v>
      </c>
      <c r="W6" s="1" t="s">
        <v>153</v>
      </c>
      <c r="X6" s="1" t="n">
        <v>8</v>
      </c>
    </row>
    <row r="7" customFormat="false" ht="15" hidden="false" customHeight="false" outlineLevel="0" collapsed="false">
      <c r="B7" s="122" t="n">
        <v>5</v>
      </c>
      <c r="C7" s="122" t="s">
        <v>162</v>
      </c>
    </row>
    <row r="8" customFormat="false" ht="15" hidden="false" customHeight="false" outlineLevel="0" collapsed="false">
      <c r="B8" s="122" t="n">
        <v>6</v>
      </c>
      <c r="C8" s="122" t="s">
        <v>163</v>
      </c>
    </row>
    <row r="9" customFormat="false" ht="15" hidden="false" customHeight="false" outlineLevel="0" collapsed="false">
      <c r="B9" s="122" t="n">
        <v>7</v>
      </c>
      <c r="C9" s="122" t="s">
        <v>164</v>
      </c>
    </row>
  </sheetData>
  <mergeCells count="8">
    <mergeCell ref="B2:C2"/>
    <mergeCell ref="E2:F2"/>
    <mergeCell ref="H2:I2"/>
    <mergeCell ref="K2:L2"/>
    <mergeCell ref="N2:O2"/>
    <mergeCell ref="Q2:R2"/>
    <mergeCell ref="T2:U2"/>
    <mergeCell ref="W2:X2"/>
  </mergeCell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I18" activeCellId="0" sqref="I18"/>
    </sheetView>
  </sheetViews>
  <sheetFormatPr defaultRowHeight="1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9.14"/>
    <col collapsed="false" customWidth="true" hidden="false" outlineLevel="0" max="3" min="3" style="1" width="16.87"/>
    <col collapsed="false" customWidth="true" hidden="false" outlineLevel="0" max="13" min="4" style="1" width="5.7"/>
    <col collapsed="false" customWidth="true" hidden="false" outlineLevel="0" max="1025" min="14" style="1" width="9.13"/>
  </cols>
  <sheetData>
    <row r="2" customFormat="false" ht="15" hidden="false" customHeight="false" outlineLevel="0" collapsed="false">
      <c r="B2" s="14" t="str">
        <f aca="false">CONCATENATE("Ciclo ",Info!F5)</f>
        <v>Ciclo 5</v>
      </c>
      <c r="C2" s="14"/>
      <c r="D2" s="15" t="s">
        <v>19</v>
      </c>
      <c r="E2" s="15"/>
      <c r="F2" s="15"/>
      <c r="G2" s="15"/>
      <c r="H2" s="15"/>
      <c r="I2" s="15" t="s">
        <v>20</v>
      </c>
      <c r="J2" s="15"/>
      <c r="K2" s="15"/>
      <c r="L2" s="15"/>
      <c r="M2" s="15"/>
      <c r="N2" s="16"/>
      <c r="O2" s="16"/>
      <c r="P2" s="16"/>
      <c r="Q2" s="16"/>
      <c r="R2" s="16"/>
    </row>
    <row r="3" customFormat="false" ht="15" hidden="false" customHeight="false" outlineLevel="0" collapsed="false">
      <c r="B3" s="17" t="s">
        <v>21</v>
      </c>
      <c r="C3" s="18" t="s">
        <v>22</v>
      </c>
      <c r="D3" s="19" t="s">
        <v>23</v>
      </c>
      <c r="E3" s="19" t="str">
        <f aca="false">VLOOKUP(WEEKDAY(E5),DiaDaSemana[],2,0)</f>
        <v>TER</v>
      </c>
      <c r="F3" s="19" t="str">
        <f aca="false">VLOOKUP(WEEKDAY(F5),DiaDaSemana[],2,0)</f>
        <v>QUA</v>
      </c>
      <c r="G3" s="19" t="str">
        <f aca="false">VLOOKUP(WEEKDAY(G5),DiaDaSemana[],2,0)</f>
        <v>QUI</v>
      </c>
      <c r="H3" s="19" t="str">
        <f aca="false">VLOOKUP(WEEKDAY(H5),DiaDaSemana[],2,0)</f>
        <v>SEX</v>
      </c>
      <c r="I3" s="19" t="str">
        <f aca="false">VLOOKUP(WEEKDAY(I5),DiaDaSemana[],2,0)</f>
        <v>SEG</v>
      </c>
      <c r="J3" s="19" t="str">
        <f aca="false">VLOOKUP(WEEKDAY(J5),DiaDaSemana[],2,0)</f>
        <v>TER</v>
      </c>
      <c r="K3" s="19" t="str">
        <f aca="false">VLOOKUP(WEEKDAY(K5),DiaDaSemana[],2,0)</f>
        <v>QUA</v>
      </c>
      <c r="L3" s="19" t="str">
        <f aca="false">VLOOKUP(WEEKDAY(L5),DiaDaSemana[],2,0)</f>
        <v>QUI</v>
      </c>
      <c r="M3" s="19" t="str">
        <f aca="false">VLOOKUP(WEEKDAY(M5),DiaDaSemana[],2,0)</f>
        <v>SEX</v>
      </c>
      <c r="N3" s="20"/>
      <c r="O3" s="20"/>
      <c r="P3" s="20"/>
      <c r="Q3" s="20"/>
      <c r="R3" s="20"/>
    </row>
    <row r="4" customFormat="false" ht="15" hidden="false" customHeight="false" outlineLevel="0" collapsed="false">
      <c r="B4" s="17"/>
      <c r="C4" s="18" t="s">
        <v>24</v>
      </c>
      <c r="D4" s="21" t="s">
        <v>25</v>
      </c>
      <c r="E4" s="21" t="s">
        <v>25</v>
      </c>
      <c r="F4" s="21" t="s">
        <v>25</v>
      </c>
      <c r="G4" s="21" t="s">
        <v>26</v>
      </c>
      <c r="H4" s="21" t="s">
        <v>25</v>
      </c>
      <c r="I4" s="21" t="s">
        <v>25</v>
      </c>
      <c r="J4" s="21" t="s">
        <v>25</v>
      </c>
      <c r="K4" s="21" t="s">
        <v>25</v>
      </c>
      <c r="L4" s="21" t="s">
        <v>25</v>
      </c>
      <c r="M4" s="21" t="s">
        <v>25</v>
      </c>
      <c r="N4" s="20"/>
      <c r="O4" s="20"/>
      <c r="P4" s="20"/>
      <c r="Q4" s="20"/>
      <c r="R4" s="20"/>
    </row>
    <row r="5" customFormat="false" ht="15" hidden="false" customHeight="false" outlineLevel="0" collapsed="false">
      <c r="B5" s="17"/>
      <c r="C5" s="18" t="s">
        <v>27</v>
      </c>
      <c r="D5" s="22" t="n">
        <v>43689</v>
      </c>
      <c r="E5" s="22" t="n">
        <f aca="false">D5+1</f>
        <v>43690</v>
      </c>
      <c r="F5" s="22" t="n">
        <f aca="false">E5+1</f>
        <v>43691</v>
      </c>
      <c r="G5" s="22" t="n">
        <f aca="false">F5+1</f>
        <v>43692</v>
      </c>
      <c r="H5" s="22" t="n">
        <f aca="false">G5+1</f>
        <v>43693</v>
      </c>
      <c r="I5" s="22" t="n">
        <f aca="false">H5+3</f>
        <v>43696</v>
      </c>
      <c r="J5" s="22" t="n">
        <f aca="false">I5+1</f>
        <v>43697</v>
      </c>
      <c r="K5" s="22" t="n">
        <f aca="false">J5+1</f>
        <v>43698</v>
      </c>
      <c r="L5" s="22" t="n">
        <f aca="false">K5+1</f>
        <v>43699</v>
      </c>
      <c r="M5" s="22" t="n">
        <f aca="false">L5+1</f>
        <v>43700</v>
      </c>
      <c r="N5" s="23"/>
      <c r="O5" s="23"/>
      <c r="P5" s="23"/>
      <c r="Q5" s="23"/>
      <c r="R5" s="23"/>
    </row>
    <row r="6" customFormat="false" ht="15" hidden="false" customHeight="false" outlineLevel="0" collapsed="false">
      <c r="B6" s="24" t="s">
        <v>7</v>
      </c>
      <c r="C6" s="24" t="s">
        <v>6</v>
      </c>
      <c r="D6" s="19" t="n">
        <v>0</v>
      </c>
      <c r="E6" s="25" t="n">
        <v>2</v>
      </c>
      <c r="F6" s="25" t="n">
        <v>1</v>
      </c>
      <c r="G6" s="25" t="n">
        <v>0</v>
      </c>
      <c r="H6" s="25" t="n">
        <v>2</v>
      </c>
      <c r="I6" s="25" t="n">
        <v>1</v>
      </c>
      <c r="J6" s="25" t="n">
        <v>2</v>
      </c>
      <c r="K6" s="25" t="n">
        <v>2</v>
      </c>
      <c r="L6" s="25" t="n">
        <v>2</v>
      </c>
      <c r="M6" s="25" t="n">
        <v>1</v>
      </c>
      <c r="N6" s="20"/>
      <c r="O6" s="20"/>
      <c r="P6" s="20"/>
      <c r="Q6" s="20"/>
      <c r="R6" s="20"/>
    </row>
    <row r="7" customFormat="false" ht="15" hidden="false" customHeight="false" outlineLevel="0" collapsed="false">
      <c r="B7" s="19" t="s">
        <v>28</v>
      </c>
      <c r="C7" s="19" t="s">
        <v>29</v>
      </c>
      <c r="D7" s="21" t="n">
        <v>2</v>
      </c>
      <c r="E7" s="25" t="n">
        <v>7</v>
      </c>
      <c r="F7" s="21" t="n">
        <v>6</v>
      </c>
      <c r="G7" s="21" t="n">
        <v>0</v>
      </c>
      <c r="H7" s="21" t="n">
        <v>0</v>
      </c>
      <c r="I7" s="21" t="n">
        <v>6</v>
      </c>
      <c r="J7" s="21" t="n">
        <v>7</v>
      </c>
      <c r="K7" s="21" t="n">
        <v>7</v>
      </c>
      <c r="L7" s="21" t="n">
        <v>7</v>
      </c>
      <c r="M7" s="21" t="n">
        <v>3</v>
      </c>
      <c r="N7" s="20"/>
      <c r="O7" s="20"/>
      <c r="P7" s="20"/>
      <c r="Q7" s="20"/>
      <c r="R7" s="20"/>
    </row>
    <row r="8" customFormat="false" ht="15" hidden="false" customHeight="false" outlineLevel="0" collapsed="false">
      <c r="B8" s="19" t="s">
        <v>30</v>
      </c>
      <c r="C8" s="19" t="s">
        <v>29</v>
      </c>
      <c r="D8" s="25" t="n">
        <v>4</v>
      </c>
      <c r="E8" s="25" t="n">
        <v>7</v>
      </c>
      <c r="F8" s="25" t="n">
        <v>6</v>
      </c>
      <c r="G8" s="25" t="n">
        <v>0</v>
      </c>
      <c r="H8" s="25" t="n">
        <v>7</v>
      </c>
      <c r="I8" s="25" t="n">
        <v>6</v>
      </c>
      <c r="J8" s="25" t="n">
        <v>7</v>
      </c>
      <c r="K8" s="25" t="n">
        <v>7</v>
      </c>
      <c r="L8" s="25" t="n">
        <v>7</v>
      </c>
      <c r="M8" s="25" t="n">
        <v>3</v>
      </c>
      <c r="N8" s="20"/>
      <c r="O8" s="20"/>
      <c r="P8" s="20"/>
      <c r="Q8" s="20"/>
      <c r="R8" s="20"/>
    </row>
    <row r="9" customFormat="false" ht="15" hidden="false" customHeight="false" outlineLevel="0" collapsed="false">
      <c r="B9" s="19" t="s">
        <v>31</v>
      </c>
      <c r="C9" s="19" t="s">
        <v>29</v>
      </c>
      <c r="D9" s="25" t="n">
        <v>4</v>
      </c>
      <c r="E9" s="25" t="n">
        <v>7</v>
      </c>
      <c r="F9" s="25" t="n">
        <v>6</v>
      </c>
      <c r="G9" s="25" t="n">
        <v>0</v>
      </c>
      <c r="H9" s="25" t="n">
        <v>0</v>
      </c>
      <c r="I9" s="25" t="n">
        <v>6</v>
      </c>
      <c r="J9" s="25" t="n">
        <v>7</v>
      </c>
      <c r="K9" s="25" t="n">
        <v>7</v>
      </c>
      <c r="L9" s="25" t="n">
        <v>7</v>
      </c>
      <c r="M9" s="25" t="n">
        <v>3</v>
      </c>
      <c r="N9" s="20"/>
      <c r="O9" s="20"/>
      <c r="P9" s="20"/>
      <c r="Q9" s="20"/>
      <c r="R9" s="20"/>
    </row>
    <row r="10" customFormat="false" ht="15" hidden="false" customHeight="false" outlineLevel="0" collapsed="false">
      <c r="B10" s="19" t="s">
        <v>32</v>
      </c>
      <c r="C10" s="19" t="s">
        <v>29</v>
      </c>
      <c r="D10" s="21" t="n">
        <v>0</v>
      </c>
      <c r="E10" s="21" t="n">
        <v>4</v>
      </c>
      <c r="F10" s="21" t="n">
        <v>3</v>
      </c>
      <c r="G10" s="21" t="n">
        <v>0</v>
      </c>
      <c r="H10" s="21" t="n">
        <v>4</v>
      </c>
      <c r="I10" s="21" t="n">
        <v>3</v>
      </c>
      <c r="J10" s="21" t="n">
        <v>4</v>
      </c>
      <c r="K10" s="21" t="n">
        <v>4</v>
      </c>
      <c r="L10" s="21" t="n">
        <v>4</v>
      </c>
      <c r="M10" s="21" t="n">
        <v>2</v>
      </c>
      <c r="N10" s="20"/>
      <c r="O10" s="20"/>
      <c r="P10" s="20"/>
      <c r="Q10" s="20"/>
      <c r="R10" s="20"/>
    </row>
    <row r="11" customFormat="false" ht="15" hidden="false" customHeight="false" outlineLevel="0" collapsed="false">
      <c r="B11" s="19" t="s">
        <v>33</v>
      </c>
      <c r="C11" s="19"/>
      <c r="D11" s="19" t="n">
        <f aca="false">IF(OR(D4="BU",D4="AD",D4="HO"),SUMIF($C$6:$C$10,"Desenvolvedor",D6:D10),"")</f>
        <v>10</v>
      </c>
      <c r="E11" s="19" t="n">
        <f aca="false">IF(OR(E4="BU",E4="AD",E4="HO"),SUMIF($C$6:$C$10,"Desenvolvedor",E6:E10),"")</f>
        <v>25</v>
      </c>
      <c r="F11" s="19" t="n">
        <f aca="false">IF(OR(F4="BU",F4="AD",F4="HO"),SUMIF($C$6:$C$10,"Desenvolvedor",F6:F10),"")</f>
        <v>21</v>
      </c>
      <c r="G11" s="19" t="n">
        <v>0</v>
      </c>
      <c r="H11" s="19" t="n">
        <f aca="false">IF(OR(H4="BU",H4="AD",H4="HO"),SUMIF($C$6:$C$10,"Desenvolvedor",H6:H10),"")</f>
        <v>11</v>
      </c>
      <c r="I11" s="19" t="n">
        <f aca="false">IF(OR(I4="BU",I4="AD",I4="HO"),SUMIF($C$6:$C$10,"Desenvolvedor",I6:I10),"")</f>
        <v>21</v>
      </c>
      <c r="J11" s="19" t="n">
        <f aca="false">IF(OR(J4="BU",J4="AD",J4="HO"),SUMIF($C$6:$C$10,"Desenvolvedor",J6:J10),"")</f>
        <v>25</v>
      </c>
      <c r="K11" s="19" t="n">
        <f aca="false">IF(OR(K4="BU",K4="AD",K4="HO"),SUMIF($C$6:$C$10,"Desenvolvedor",K6:K10),"")</f>
        <v>25</v>
      </c>
      <c r="L11" s="19" t="n">
        <f aca="false">IF(OR(L4="BU",L4="AD",L4="HO"),SUMIF($C$6:$C$10,"Desenvolvedor",L6:L10),"")</f>
        <v>25</v>
      </c>
      <c r="M11" s="19" t="n">
        <f aca="false">IF(OR(M4="BU",M4="AD",M4="HO"),SUMIF($C$6:$C$10,"Desenvolvedor",M6:M10),"")</f>
        <v>11</v>
      </c>
      <c r="N11" s="20"/>
      <c r="O11" s="20"/>
      <c r="P11" s="20"/>
      <c r="Q11" s="20"/>
      <c r="R11" s="20"/>
    </row>
    <row r="12" customFormat="false" ht="15" hidden="false" customHeight="false" outlineLevel="0" collapsed="false">
      <c r="B12" s="19" t="s">
        <v>13</v>
      </c>
      <c r="C12" s="19"/>
      <c r="D12" s="19" t="n">
        <f aca="false">IF(OR(D4="BU",D4="AD",D4="HO"),Velocidade,"")</f>
        <v>10</v>
      </c>
      <c r="E12" s="19" t="n">
        <f aca="false">IF(OR(E4="BU",E4="AD",E4="HO"),Velocidade,"")</f>
        <v>10</v>
      </c>
      <c r="F12" s="19" t="n">
        <f aca="false">IF(OR(F4="BU",F4="AD",F4="HO"),Velocidade,"")</f>
        <v>10</v>
      </c>
      <c r="G12" s="19" t="n">
        <v>0</v>
      </c>
      <c r="H12" s="19" t="n">
        <f aca="false">IF(OR(H4="BU",H4="AD",H4="HO"),Velocidade,"")</f>
        <v>10</v>
      </c>
      <c r="I12" s="19" t="n">
        <f aca="false">IF(OR(I4="BU",I4="AD",I4="HO"),Velocidade,"")</f>
        <v>10</v>
      </c>
      <c r="J12" s="19" t="n">
        <f aca="false">IF(OR(J4="BU",J4="AD",J4="HO"),Velocidade,"")</f>
        <v>10</v>
      </c>
      <c r="K12" s="19" t="n">
        <f aca="false">IF(OR(K4="BU",K4="AD",K4="HO"),Velocidade,"")</f>
        <v>10</v>
      </c>
      <c r="L12" s="19" t="n">
        <f aca="false">IF(OR(L4="BU",L4="AD",L4="HO"),Velocidade,"")</f>
        <v>10</v>
      </c>
      <c r="M12" s="19" t="n">
        <f aca="false">IF(OR(M4="BU",M4="AD",M4="HO"),Velocidade,"")</f>
        <v>10</v>
      </c>
      <c r="N12" s="20"/>
      <c r="O12" s="20"/>
      <c r="P12" s="20"/>
      <c r="Q12" s="20"/>
      <c r="R12" s="20"/>
    </row>
    <row r="13" customFormat="false" ht="15" hidden="false" customHeight="false" outlineLevel="0" collapsed="false">
      <c r="B13" s="19" t="s">
        <v>34</v>
      </c>
      <c r="C13" s="26"/>
      <c r="D13" s="27" t="n">
        <f aca="false">IF(OR(D4="BU",D4="AD",D4="HO"),D11/D12,"")</f>
        <v>1</v>
      </c>
      <c r="E13" s="27" t="n">
        <f aca="false">IF(OR(E4="BU",E4="AD",E4="HO"),E11/E12,"")</f>
        <v>2.5</v>
      </c>
      <c r="F13" s="27" t="n">
        <f aca="false">IF(OR(F4="BU",F4="AD",F4="HO"),F11/F12,"")</f>
        <v>2.1</v>
      </c>
      <c r="G13" s="27" t="n">
        <v>0</v>
      </c>
      <c r="H13" s="27" t="n">
        <f aca="false">IF(OR(H4="BU",H4="AD",H4="HO"),H11/H12,"")</f>
        <v>1.1</v>
      </c>
      <c r="I13" s="27" t="n">
        <f aca="false">IF(OR(I4="BU",I4="AD",I4="HO"),I11/I12,"")</f>
        <v>2.1</v>
      </c>
      <c r="J13" s="27" t="n">
        <f aca="false">IF(OR(J4="BU",J4="AD",J4="HO"),J11/J12,"")</f>
        <v>2.5</v>
      </c>
      <c r="K13" s="27" t="n">
        <f aca="false">IF(OR(K4="BU",K4="AD",K4="HO"),K11/K12,"")</f>
        <v>2.5</v>
      </c>
      <c r="L13" s="27" t="n">
        <f aca="false">IF(OR(L4="BU",L4="AD",L4="HO"),L11/L12,"")</f>
        <v>2.5</v>
      </c>
      <c r="M13" s="27" t="n">
        <f aca="false">IF(OR(M4="BU",M4="AD",M4="HO"),M11/M12,"")</f>
        <v>1.1</v>
      </c>
      <c r="N13" s="28"/>
      <c r="O13" s="28"/>
      <c r="P13" s="28"/>
      <c r="Q13" s="28"/>
      <c r="R13" s="28"/>
    </row>
    <row r="14" customFormat="false" ht="15" hidden="false" customHeight="false" outlineLevel="0" collapsed="false">
      <c r="B14" s="18" t="s">
        <v>35</v>
      </c>
      <c r="C14" s="29" t="n">
        <f aca="false">SUM(13:13)</f>
        <v>17.4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20"/>
      <c r="P14" s="20"/>
      <c r="Q14" s="20"/>
      <c r="R14" s="20"/>
    </row>
    <row r="16" customFormat="false" ht="15" hidden="false" customHeight="false" outlineLevel="0" collapsed="false">
      <c r="B16" s="17" t="s">
        <v>36</v>
      </c>
      <c r="C16" s="17"/>
    </row>
    <row r="17" customFormat="false" ht="15" hidden="false" customHeight="false" outlineLevel="0" collapsed="false">
      <c r="B17" s="30" t="s">
        <v>37</v>
      </c>
      <c r="C17" s="30"/>
    </row>
    <row r="18" customFormat="false" ht="15" hidden="false" customHeight="false" outlineLevel="0" collapsed="false">
      <c r="B18" s="31" t="s">
        <v>38</v>
      </c>
      <c r="C18" s="31"/>
    </row>
    <row r="19" customFormat="false" ht="15" hidden="false" customHeight="false" outlineLevel="0" collapsed="false">
      <c r="B19" s="32" t="s">
        <v>39</v>
      </c>
      <c r="C19" s="32"/>
    </row>
    <row r="20" customFormat="false" ht="15" hidden="false" customHeight="false" outlineLevel="0" collapsed="false">
      <c r="B20" s="33" t="s">
        <v>40</v>
      </c>
      <c r="C20" s="33"/>
    </row>
    <row r="21" customFormat="false" ht="15" hidden="false" customHeight="false" outlineLevel="0" collapsed="false">
      <c r="B21" s="34" t="s">
        <v>41</v>
      </c>
      <c r="C21" s="34"/>
    </row>
  </sheetData>
  <mergeCells count="11">
    <mergeCell ref="B2:C2"/>
    <mergeCell ref="D2:H2"/>
    <mergeCell ref="I2:M2"/>
    <mergeCell ref="N2:R2"/>
    <mergeCell ref="B3:B5"/>
    <mergeCell ref="B16:C16"/>
    <mergeCell ref="B17:C17"/>
    <mergeCell ref="B18:C18"/>
    <mergeCell ref="B19:C19"/>
    <mergeCell ref="B20:C20"/>
    <mergeCell ref="B21:C21"/>
  </mergeCells>
  <conditionalFormatting sqref="E6:J6">
    <cfRule type="cellIs" priority="2" operator="equal" aboveAverage="0" equalAverage="0" bottom="0" percent="0" rank="0" text="" dxfId="0">
      <formula>"F"</formula>
    </cfRule>
    <cfRule type="expression" priority="3" aboveAverage="0" equalAverage="0" bottom="0" percent="0" rank="0" text="" dxfId="1">
      <formula>E$4="BU"</formula>
    </cfRule>
    <cfRule type="expression" priority="4" aboveAverage="0" equalAverage="0" bottom="0" percent="0" rank="0" text="" dxfId="2">
      <formula>E$4="TT"</formula>
    </cfRule>
    <cfRule type="expression" priority="5" aboveAverage="0" equalAverage="0" bottom="0" percent="0" rank="0" text="" dxfId="3">
      <formula>E$4="HO"</formula>
    </cfRule>
    <cfRule type="expression" priority="6" aboveAverage="0" equalAverage="0" bottom="0" percent="0" rank="0" text="" dxfId="4">
      <formula>E$4="FE"</formula>
    </cfRule>
    <cfRule type="expression" priority="7" aboveAverage="0" equalAverage="0" bottom="0" percent="0" rank="0" text="" dxfId="5">
      <formula>E$4="AD"</formula>
    </cfRule>
  </conditionalFormatting>
  <conditionalFormatting sqref="K6">
    <cfRule type="cellIs" priority="8" operator="equal" aboveAverage="0" equalAverage="0" bottom="0" percent="0" rank="0" text="" dxfId="0">
      <formula>"F"</formula>
    </cfRule>
    <cfRule type="expression" priority="9" aboveAverage="0" equalAverage="0" bottom="0" percent="0" rank="0" text="" dxfId="1">
      <formula>K$4="BU"</formula>
    </cfRule>
    <cfRule type="expression" priority="10" aboveAverage="0" equalAverage="0" bottom="0" percent="0" rank="0" text="" dxfId="2">
      <formula>K$4="TT"</formula>
    </cfRule>
    <cfRule type="expression" priority="11" aboveAverage="0" equalAverage="0" bottom="0" percent="0" rank="0" text="" dxfId="3">
      <formula>K$4="HO"</formula>
    </cfRule>
    <cfRule type="expression" priority="12" aboveAverage="0" equalAverage="0" bottom="0" percent="0" rank="0" text="" dxfId="4">
      <formula>K$4="FE"</formula>
    </cfRule>
    <cfRule type="expression" priority="13" aboveAverage="0" equalAverage="0" bottom="0" percent="0" rank="0" text="" dxfId="5">
      <formula>K$4="AD"</formula>
    </cfRule>
  </conditionalFormatting>
  <conditionalFormatting sqref="L6">
    <cfRule type="cellIs" priority="14" operator="equal" aboveAverage="0" equalAverage="0" bottom="0" percent="0" rank="0" text="" dxfId="0">
      <formula>"F"</formula>
    </cfRule>
    <cfRule type="expression" priority="15" aboveAverage="0" equalAverage="0" bottom="0" percent="0" rank="0" text="" dxfId="1">
      <formula>L$4="BU"</formula>
    </cfRule>
    <cfRule type="expression" priority="16" aboveAverage="0" equalAverage="0" bottom="0" percent="0" rank="0" text="" dxfId="2">
      <formula>L$4="TT"</formula>
    </cfRule>
    <cfRule type="expression" priority="17" aboveAverage="0" equalAverage="0" bottom="0" percent="0" rank="0" text="" dxfId="3">
      <formula>L$4="HO"</formula>
    </cfRule>
    <cfRule type="expression" priority="18" aboveAverage="0" equalAverage="0" bottom="0" percent="0" rank="0" text="" dxfId="4">
      <formula>L$4="FE"</formula>
    </cfRule>
    <cfRule type="expression" priority="19" aboveAverage="0" equalAverage="0" bottom="0" percent="0" rank="0" text="" dxfId="5">
      <formula>L$4="AD"</formula>
    </cfRule>
  </conditionalFormatting>
  <conditionalFormatting sqref="M6">
    <cfRule type="cellIs" priority="20" operator="equal" aboveAverage="0" equalAverage="0" bottom="0" percent="0" rank="0" text="" dxfId="0">
      <formula>"F"</formula>
    </cfRule>
    <cfRule type="expression" priority="21" aboveAverage="0" equalAverage="0" bottom="0" percent="0" rank="0" text="" dxfId="1">
      <formula>M$4="BU"</formula>
    </cfRule>
    <cfRule type="expression" priority="22" aboveAverage="0" equalAverage="0" bottom="0" percent="0" rank="0" text="" dxfId="2">
      <formula>M$4="TT"</formula>
    </cfRule>
    <cfRule type="expression" priority="23" aboveAverage="0" equalAverage="0" bottom="0" percent="0" rank="0" text="" dxfId="3">
      <formula>M$4="HO"</formula>
    </cfRule>
    <cfRule type="expression" priority="24" aboveAverage="0" equalAverage="0" bottom="0" percent="0" rank="0" text="" dxfId="4">
      <formula>M$4="FE"</formula>
    </cfRule>
    <cfRule type="expression" priority="25" aboveAverage="0" equalAverage="0" bottom="0" percent="0" rank="0" text="" dxfId="5">
      <formula>M$4="AD"</formula>
    </cfRule>
  </conditionalFormatting>
  <conditionalFormatting sqref="N6:R6">
    <cfRule type="cellIs" priority="26" operator="equal" aboveAverage="0" equalAverage="0" bottom="0" percent="0" rank="0" text="" dxfId="0">
      <formula>"F"</formula>
    </cfRule>
    <cfRule type="expression" priority="27" aboveAverage="0" equalAverage="0" bottom="0" percent="0" rank="0" text="" dxfId="1">
      <formula>N$4="BU"</formula>
    </cfRule>
    <cfRule type="expression" priority="28" aboveAverage="0" equalAverage="0" bottom="0" percent="0" rank="0" text="" dxfId="2">
      <formula>N$4="TT"</formula>
    </cfRule>
    <cfRule type="expression" priority="29" aboveAverage="0" equalAverage="0" bottom="0" percent="0" rank="0" text="" dxfId="3">
      <formula>N$4="HO"</formula>
    </cfRule>
    <cfRule type="expression" priority="30" aboveAverage="0" equalAverage="0" bottom="0" percent="0" rank="0" text="" dxfId="4">
      <formula>N$4="FE"</formula>
    </cfRule>
    <cfRule type="expression" priority="31" aboveAverage="0" equalAverage="0" bottom="0" percent="0" rank="0" text="" dxfId="5">
      <formula>N$4="AD"</formula>
    </cfRule>
  </conditionalFormatting>
  <conditionalFormatting sqref="E7">
    <cfRule type="cellIs" priority="32" operator="equal" aboveAverage="0" equalAverage="0" bottom="0" percent="0" rank="0" text="" dxfId="0">
      <formula>"F"</formula>
    </cfRule>
    <cfRule type="expression" priority="33" aboveAverage="0" equalAverage="0" bottom="0" percent="0" rank="0" text="" dxfId="1">
      <formula>E$4="BU"</formula>
    </cfRule>
    <cfRule type="expression" priority="34" aboveAverage="0" equalAverage="0" bottom="0" percent="0" rank="0" text="" dxfId="2">
      <formula>E$4="TT"</formula>
    </cfRule>
    <cfRule type="expression" priority="35" aboveAverage="0" equalAverage="0" bottom="0" percent="0" rank="0" text="" dxfId="3">
      <formula>E$4="HO"</formula>
    </cfRule>
    <cfRule type="expression" priority="36" aboveAverage="0" equalAverage="0" bottom="0" percent="0" rank="0" text="" dxfId="4">
      <formula>E$4="FE"</formula>
    </cfRule>
    <cfRule type="expression" priority="37" aboveAverage="0" equalAverage="0" bottom="0" percent="0" rank="0" text="" dxfId="5">
      <formula>E$4="AD"</formula>
    </cfRule>
  </conditionalFormatting>
  <conditionalFormatting sqref="D8:J8">
    <cfRule type="cellIs" priority="38" operator="equal" aboveAverage="0" equalAverage="0" bottom="0" percent="0" rank="0" text="" dxfId="0">
      <formula>"F"</formula>
    </cfRule>
    <cfRule type="expression" priority="39" aboveAverage="0" equalAverage="0" bottom="0" percent="0" rank="0" text="" dxfId="1">
      <formula>D$4="BU"</formula>
    </cfRule>
    <cfRule type="expression" priority="40" aboveAverage="0" equalAverage="0" bottom="0" percent="0" rank="0" text="" dxfId="2">
      <formula>D$4="TT"</formula>
    </cfRule>
    <cfRule type="expression" priority="41" aboveAverage="0" equalAverage="0" bottom="0" percent="0" rank="0" text="" dxfId="3">
      <formula>D$4="HO"</formula>
    </cfRule>
    <cfRule type="expression" priority="42" aboveAverage="0" equalAverage="0" bottom="0" percent="0" rank="0" text="" dxfId="4">
      <formula>D$4="FE"</formula>
    </cfRule>
    <cfRule type="expression" priority="43" aboveAverage="0" equalAverage="0" bottom="0" percent="0" rank="0" text="" dxfId="5">
      <formula>D$4="AD"</formula>
    </cfRule>
  </conditionalFormatting>
  <conditionalFormatting sqref="K8">
    <cfRule type="cellIs" priority="44" operator="equal" aboveAverage="0" equalAverage="0" bottom="0" percent="0" rank="0" text="" dxfId="0">
      <formula>"F"</formula>
    </cfRule>
    <cfRule type="expression" priority="45" aboveAverage="0" equalAverage="0" bottom="0" percent="0" rank="0" text="" dxfId="1">
      <formula>K$4="BU"</formula>
    </cfRule>
    <cfRule type="expression" priority="46" aboveAverage="0" equalAverage="0" bottom="0" percent="0" rank="0" text="" dxfId="2">
      <formula>K$4="TT"</formula>
    </cfRule>
    <cfRule type="expression" priority="47" aboveAverage="0" equalAverage="0" bottom="0" percent="0" rank="0" text="" dxfId="3">
      <formula>K$4="HO"</formula>
    </cfRule>
    <cfRule type="expression" priority="48" aboveAverage="0" equalAverage="0" bottom="0" percent="0" rank="0" text="" dxfId="4">
      <formula>K$4="FE"</formula>
    </cfRule>
    <cfRule type="expression" priority="49" aboveAverage="0" equalAverage="0" bottom="0" percent="0" rank="0" text="" dxfId="5">
      <formula>K$4="AD"</formula>
    </cfRule>
  </conditionalFormatting>
  <conditionalFormatting sqref="L8">
    <cfRule type="cellIs" priority="50" operator="equal" aboveAverage="0" equalAverage="0" bottom="0" percent="0" rank="0" text="" dxfId="0">
      <formula>"F"</formula>
    </cfRule>
    <cfRule type="expression" priority="51" aboveAverage="0" equalAverage="0" bottom="0" percent="0" rank="0" text="" dxfId="1">
      <formula>L$4="BU"</formula>
    </cfRule>
    <cfRule type="expression" priority="52" aboveAverage="0" equalAverage="0" bottom="0" percent="0" rank="0" text="" dxfId="2">
      <formula>L$4="TT"</formula>
    </cfRule>
    <cfRule type="expression" priority="53" aboveAverage="0" equalAverage="0" bottom="0" percent="0" rank="0" text="" dxfId="3">
      <formula>L$4="HO"</formula>
    </cfRule>
    <cfRule type="expression" priority="54" aboveAverage="0" equalAverage="0" bottom="0" percent="0" rank="0" text="" dxfId="4">
      <formula>L$4="FE"</formula>
    </cfRule>
    <cfRule type="expression" priority="55" aboveAverage="0" equalAverage="0" bottom="0" percent="0" rank="0" text="" dxfId="5">
      <formula>L$4="AD"</formula>
    </cfRule>
  </conditionalFormatting>
  <conditionalFormatting sqref="M8">
    <cfRule type="cellIs" priority="56" operator="equal" aboveAverage="0" equalAverage="0" bottom="0" percent="0" rank="0" text="" dxfId="0">
      <formula>"F"</formula>
    </cfRule>
    <cfRule type="expression" priority="57" aboveAverage="0" equalAverage="0" bottom="0" percent="0" rank="0" text="" dxfId="1">
      <formula>M$4="BU"</formula>
    </cfRule>
    <cfRule type="expression" priority="58" aboveAverage="0" equalAverage="0" bottom="0" percent="0" rank="0" text="" dxfId="2">
      <formula>M$4="TT"</formula>
    </cfRule>
    <cfRule type="expression" priority="59" aboveAverage="0" equalAverage="0" bottom="0" percent="0" rank="0" text="" dxfId="3">
      <formula>M$4="HO"</formula>
    </cfRule>
    <cfRule type="expression" priority="60" aboveAverage="0" equalAverage="0" bottom="0" percent="0" rank="0" text="" dxfId="4">
      <formula>M$4="FE"</formula>
    </cfRule>
    <cfRule type="expression" priority="61" aboveAverage="0" equalAverage="0" bottom="0" percent="0" rank="0" text="" dxfId="5">
      <formula>M$4="AD"</formula>
    </cfRule>
  </conditionalFormatting>
  <conditionalFormatting sqref="N8:R8">
    <cfRule type="cellIs" priority="62" operator="equal" aboveAverage="0" equalAverage="0" bottom="0" percent="0" rank="0" text="" dxfId="0">
      <formula>"F"</formula>
    </cfRule>
    <cfRule type="expression" priority="63" aboveAverage="0" equalAverage="0" bottom="0" percent="0" rank="0" text="" dxfId="1">
      <formula>N$4="BU"</formula>
    </cfRule>
    <cfRule type="expression" priority="64" aboveAverage="0" equalAverage="0" bottom="0" percent="0" rank="0" text="" dxfId="2">
      <formula>N$4="TT"</formula>
    </cfRule>
    <cfRule type="expression" priority="65" aboveAverage="0" equalAverage="0" bottom="0" percent="0" rank="0" text="" dxfId="3">
      <formula>N$4="HO"</formula>
    </cfRule>
    <cfRule type="expression" priority="66" aboveAverage="0" equalAverage="0" bottom="0" percent="0" rank="0" text="" dxfId="4">
      <formula>N$4="FE"</formula>
    </cfRule>
    <cfRule type="expression" priority="67" aboveAverage="0" equalAverage="0" bottom="0" percent="0" rank="0" text="" dxfId="5">
      <formula>N$4="AD"</formula>
    </cfRule>
  </conditionalFormatting>
  <conditionalFormatting sqref="D9:J9">
    <cfRule type="cellIs" priority="68" operator="equal" aboveAverage="0" equalAverage="0" bottom="0" percent="0" rank="0" text="" dxfId="0">
      <formula>"F"</formula>
    </cfRule>
    <cfRule type="expression" priority="69" aboveAverage="0" equalAverage="0" bottom="0" percent="0" rank="0" text="" dxfId="1">
      <formula>D$4="BU"</formula>
    </cfRule>
    <cfRule type="expression" priority="70" aboveAverage="0" equalAverage="0" bottom="0" percent="0" rank="0" text="" dxfId="2">
      <formula>D$4="TT"</formula>
    </cfRule>
    <cfRule type="expression" priority="71" aboveAverage="0" equalAverage="0" bottom="0" percent="0" rank="0" text="" dxfId="3">
      <formula>D$4="HO"</formula>
    </cfRule>
    <cfRule type="expression" priority="72" aboveAverage="0" equalAverage="0" bottom="0" percent="0" rank="0" text="" dxfId="4">
      <formula>D$4="FE"</formula>
    </cfRule>
    <cfRule type="expression" priority="73" aboveAverage="0" equalAverage="0" bottom="0" percent="0" rank="0" text="" dxfId="5">
      <formula>D$4="AD"</formula>
    </cfRule>
  </conditionalFormatting>
  <conditionalFormatting sqref="K9">
    <cfRule type="cellIs" priority="74" operator="equal" aboveAverage="0" equalAverage="0" bottom="0" percent="0" rank="0" text="" dxfId="0">
      <formula>"F"</formula>
    </cfRule>
    <cfRule type="expression" priority="75" aboveAverage="0" equalAverage="0" bottom="0" percent="0" rank="0" text="" dxfId="1">
      <formula>K$4="BU"</formula>
    </cfRule>
    <cfRule type="expression" priority="76" aboveAverage="0" equalAverage="0" bottom="0" percent="0" rank="0" text="" dxfId="2">
      <formula>K$4="TT"</formula>
    </cfRule>
    <cfRule type="expression" priority="77" aboveAverage="0" equalAverage="0" bottom="0" percent="0" rank="0" text="" dxfId="3">
      <formula>K$4="HO"</formula>
    </cfRule>
    <cfRule type="expression" priority="78" aboveAverage="0" equalAverage="0" bottom="0" percent="0" rank="0" text="" dxfId="4">
      <formula>K$4="FE"</formula>
    </cfRule>
    <cfRule type="expression" priority="79" aboveAverage="0" equalAverage="0" bottom="0" percent="0" rank="0" text="" dxfId="5">
      <formula>K$4="AD"</formula>
    </cfRule>
  </conditionalFormatting>
  <conditionalFormatting sqref="L9">
    <cfRule type="cellIs" priority="80" operator="equal" aboveAverage="0" equalAverage="0" bottom="0" percent="0" rank="0" text="" dxfId="0">
      <formula>"F"</formula>
    </cfRule>
    <cfRule type="expression" priority="81" aboveAverage="0" equalAverage="0" bottom="0" percent="0" rank="0" text="" dxfId="1">
      <formula>L$4="BU"</formula>
    </cfRule>
    <cfRule type="expression" priority="82" aboveAverage="0" equalAverage="0" bottom="0" percent="0" rank="0" text="" dxfId="2">
      <formula>L$4="TT"</formula>
    </cfRule>
    <cfRule type="expression" priority="83" aboveAverage="0" equalAverage="0" bottom="0" percent="0" rank="0" text="" dxfId="3">
      <formula>L$4="HO"</formula>
    </cfRule>
    <cfRule type="expression" priority="84" aboveAverage="0" equalAverage="0" bottom="0" percent="0" rank="0" text="" dxfId="4">
      <formula>L$4="FE"</formula>
    </cfRule>
    <cfRule type="expression" priority="85" aboveAverage="0" equalAverage="0" bottom="0" percent="0" rank="0" text="" dxfId="5">
      <formula>L$4="AD"</formula>
    </cfRule>
  </conditionalFormatting>
  <conditionalFormatting sqref="M9">
    <cfRule type="cellIs" priority="86" operator="equal" aboveAverage="0" equalAverage="0" bottom="0" percent="0" rank="0" text="" dxfId="0">
      <formula>"F"</formula>
    </cfRule>
    <cfRule type="expression" priority="87" aboveAverage="0" equalAverage="0" bottom="0" percent="0" rank="0" text="" dxfId="1">
      <formula>M$4="BU"</formula>
    </cfRule>
    <cfRule type="expression" priority="88" aboveAverage="0" equalAverage="0" bottom="0" percent="0" rank="0" text="" dxfId="2">
      <formula>M$4="TT"</formula>
    </cfRule>
    <cfRule type="expression" priority="89" aboveAverage="0" equalAverage="0" bottom="0" percent="0" rank="0" text="" dxfId="3">
      <formula>M$4="HO"</formula>
    </cfRule>
    <cfRule type="expression" priority="90" aboveAverage="0" equalAverage="0" bottom="0" percent="0" rank="0" text="" dxfId="4">
      <formula>M$4="FE"</formula>
    </cfRule>
    <cfRule type="expression" priority="91" aboveAverage="0" equalAverage="0" bottom="0" percent="0" rank="0" text="" dxfId="5">
      <formula>M$4="AD"</formula>
    </cfRule>
  </conditionalFormatting>
  <conditionalFormatting sqref="N9:R9">
    <cfRule type="cellIs" priority="92" operator="equal" aboveAverage="0" equalAverage="0" bottom="0" percent="0" rank="0" text="" dxfId="0">
      <formula>"F"</formula>
    </cfRule>
    <cfRule type="expression" priority="93" aboveAverage="0" equalAverage="0" bottom="0" percent="0" rank="0" text="" dxfId="1">
      <formula>N$4="BU"</formula>
    </cfRule>
    <cfRule type="expression" priority="94" aboveAverage="0" equalAverage="0" bottom="0" percent="0" rank="0" text="" dxfId="2">
      <formula>N$4="TT"</formula>
    </cfRule>
    <cfRule type="expression" priority="95" aboveAverage="0" equalAverage="0" bottom="0" percent="0" rank="0" text="" dxfId="3">
      <formula>N$4="HO"</formula>
    </cfRule>
    <cfRule type="expression" priority="96" aboveAverage="0" equalAverage="0" bottom="0" percent="0" rank="0" text="" dxfId="4">
      <formula>N$4="FE"</formula>
    </cfRule>
    <cfRule type="expression" priority="97" aboveAverage="0" equalAverage="0" bottom="0" percent="0" rank="0" text="" dxfId="5">
      <formula>N$4="AD"</formula>
    </cfRule>
  </conditionalFormatting>
  <conditionalFormatting sqref="N3:R5">
    <cfRule type="cellIs" priority="98" operator="equal" aboveAverage="0" equalAverage="0" bottom="0" percent="0" rank="0" text="" dxfId="0">
      <formula>"F"</formula>
    </cfRule>
    <cfRule type="expression" priority="99" aboveAverage="0" equalAverage="0" bottom="0" percent="0" rank="0" text="" dxfId="1">
      <formula>N$4="BU"</formula>
    </cfRule>
    <cfRule type="expression" priority="100" aboveAverage="0" equalAverage="0" bottom="0" percent="0" rank="0" text="" dxfId="2">
      <formula>N$4="TT"</formula>
    </cfRule>
    <cfRule type="expression" priority="101" aboveAverage="0" equalAverage="0" bottom="0" percent="0" rank="0" text="" dxfId="3">
      <formula>N$4="HO"</formula>
    </cfRule>
    <cfRule type="expression" priority="102" aboveAverage="0" equalAverage="0" bottom="0" percent="0" rank="0" text="" dxfId="4">
      <formula>N$4="FE"</formula>
    </cfRule>
    <cfRule type="expression" priority="103" aboveAverage="0" equalAverage="0" bottom="0" percent="0" rank="0" text="" dxfId="5">
      <formula>N$4="AD"</formula>
    </cfRule>
  </conditionalFormatting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 zeroHeight="false" outlineLevelRow="0" outlineLevelCol="0"/>
  <cols>
    <col collapsed="false" customWidth="true" hidden="false" outlineLevel="0" max="1" min="1" style="1" width="1"/>
    <col collapsed="false" customWidth="true" hidden="false" outlineLevel="0" max="2" min="2" style="1" width="10"/>
    <col collapsed="false" customWidth="true" hidden="false" outlineLevel="0" max="3" min="3" style="35" width="85.13"/>
    <col collapsed="false" customWidth="true" hidden="false" outlineLevel="0" max="4" min="4" style="1" width="7.29"/>
    <col collapsed="false" customWidth="true" hidden="false" outlineLevel="0" max="5" min="5" style="1" width="11.86"/>
    <col collapsed="false" customWidth="true" hidden="false" outlineLevel="0" max="6" min="6" style="1" width="13.02"/>
    <col collapsed="false" customWidth="true" hidden="false" outlineLevel="0" max="7" min="7" style="1" width="11.57"/>
    <col collapsed="false" customWidth="true" hidden="false" outlineLevel="0" max="8" min="8" style="1" width="16.43"/>
    <col collapsed="false" customWidth="true" hidden="false" outlineLevel="0" max="9" min="9" style="1" width="14.86"/>
    <col collapsed="false" customWidth="true" hidden="false" outlineLevel="0" max="10" min="10" style="1" width="16.43"/>
    <col collapsed="false" customWidth="true" hidden="false" outlineLevel="0" max="1025" min="11" style="1" width="50.71"/>
  </cols>
  <sheetData>
    <row r="1" customFormat="false" ht="15.75" hidden="false" customHeight="false" outlineLevel="0" collapsed="false"/>
    <row r="2" customFormat="false" ht="18.75" hidden="false" customHeight="false" outlineLevel="0" collapsed="false">
      <c r="C2" s="36"/>
      <c r="D2" s="36"/>
      <c r="E2" s="36"/>
      <c r="F2" s="37" t="s">
        <v>42</v>
      </c>
      <c r="G2" s="37"/>
      <c r="H2" s="38" t="n">
        <f aca="false">SUM(H5:H10)</f>
        <v>5.75</v>
      </c>
      <c r="I2" s="39"/>
    </row>
    <row r="3" customFormat="false" ht="15.75" hidden="false" customHeight="false" outlineLevel="0" collapsed="false"/>
    <row r="4" s="40" customFormat="true" ht="30" hidden="false" customHeight="false" outlineLevel="0" collapsed="false">
      <c r="B4" s="41" t="s">
        <v>43</v>
      </c>
      <c r="C4" s="42" t="s">
        <v>44</v>
      </c>
      <c r="D4" s="42" t="s">
        <v>34</v>
      </c>
      <c r="E4" s="42" t="s">
        <v>45</v>
      </c>
      <c r="F4" s="42" t="s">
        <v>46</v>
      </c>
      <c r="G4" s="42" t="s">
        <v>47</v>
      </c>
      <c r="H4" s="42" t="s">
        <v>48</v>
      </c>
      <c r="I4" s="42" t="s">
        <v>49</v>
      </c>
      <c r="J4" s="42" t="s">
        <v>29</v>
      </c>
    </row>
    <row r="5" customFormat="false" ht="13.8" hidden="false" customHeight="false" outlineLevel="0" collapsed="false">
      <c r="B5" s="43" t="s">
        <v>50</v>
      </c>
      <c r="C5" s="44" t="s">
        <v>51</v>
      </c>
      <c r="D5" s="45" t="n">
        <v>2</v>
      </c>
      <c r="E5" s="45" t="n">
        <v>20</v>
      </c>
      <c r="F5" s="45" t="n">
        <f aca="false">Estorias[[#This Row],[Horas Totais]]*(100-(100*Estorias[[#This Row],[% Concl.]]))/100</f>
        <v>8</v>
      </c>
      <c r="G5" s="46" t="n">
        <v>0.6</v>
      </c>
      <c r="H5" s="47" t="n">
        <f aca="false">Estorias[[#This Row],[Pontos]]*Estorias[[#This Row],[% Concl.]]</f>
        <v>1.2</v>
      </c>
      <c r="I5" s="48" t="s">
        <v>52</v>
      </c>
      <c r="J5" s="49" t="s">
        <v>18</v>
      </c>
    </row>
    <row r="6" customFormat="false" ht="13.8" hidden="false" customHeight="false" outlineLevel="0" collapsed="false">
      <c r="B6" s="43" t="s">
        <v>53</v>
      </c>
      <c r="C6" s="44" t="s">
        <v>54</v>
      </c>
      <c r="D6" s="50" t="n">
        <v>3</v>
      </c>
      <c r="E6" s="45" t="n">
        <v>30</v>
      </c>
      <c r="F6" s="45" t="n">
        <f aca="false">Estorias[[#This Row],[Horas Totais]]*(100-(100*Estorias[[#This Row],[% Concl.]]))/100</f>
        <v>10.5</v>
      </c>
      <c r="G6" s="46" t="n">
        <v>0.65</v>
      </c>
      <c r="H6" s="47" t="n">
        <f aca="false">Estorias[[#This Row],[Pontos]]*Estorias[[#This Row],[% Concl.]]</f>
        <v>1.95</v>
      </c>
      <c r="I6" s="48" t="s">
        <v>52</v>
      </c>
      <c r="J6" s="49" t="s">
        <v>15</v>
      </c>
    </row>
    <row r="7" customFormat="false" ht="13.8" hidden="false" customHeight="false" outlineLevel="0" collapsed="false">
      <c r="B7" s="43" t="s">
        <v>55</v>
      </c>
      <c r="C7" s="44" t="s">
        <v>56</v>
      </c>
      <c r="D7" s="50" t="n">
        <v>2</v>
      </c>
      <c r="E7" s="45" t="n">
        <v>20</v>
      </c>
      <c r="F7" s="45" t="n">
        <f aca="false">Estorias[[#This Row],[Horas Totais]]*(100-(100*Estorias[[#This Row],[% Concl.]]))/100</f>
        <v>14</v>
      </c>
      <c r="G7" s="46" t="n">
        <v>0.3</v>
      </c>
      <c r="H7" s="47" t="n">
        <f aca="false">Estorias[[#This Row],[Pontos]]*Estorias[[#This Row],[% Concl.]]</f>
        <v>0.6</v>
      </c>
      <c r="I7" s="48" t="s">
        <v>57</v>
      </c>
      <c r="J7" s="49"/>
    </row>
    <row r="8" customFormat="false" ht="15" hidden="false" customHeight="false" outlineLevel="0" collapsed="false">
      <c r="B8" s="43" t="s">
        <v>58</v>
      </c>
      <c r="C8" s="44" t="s">
        <v>59</v>
      </c>
      <c r="D8" s="50" t="n">
        <v>1</v>
      </c>
      <c r="E8" s="45" t="n">
        <v>10</v>
      </c>
      <c r="F8" s="45" t="n">
        <f aca="false">Estorias[[#This Row],[Horas Totais]]*(100-(100*Estorias[[#This Row],[% Concl.]]))/100</f>
        <v>10</v>
      </c>
      <c r="G8" s="46" t="n">
        <v>0</v>
      </c>
      <c r="H8" s="47" t="n">
        <f aca="false">Estorias[[#This Row],[Pontos]]*Estorias[[#This Row],[% Concl.]]</f>
        <v>0</v>
      </c>
      <c r="I8" s="48" t="s">
        <v>57</v>
      </c>
      <c r="J8" s="49"/>
    </row>
    <row r="9" customFormat="false" ht="13.8" hidden="false" customHeight="false" outlineLevel="0" collapsed="false">
      <c r="B9" s="43" t="s">
        <v>60</v>
      </c>
      <c r="C9" s="44" t="s">
        <v>61</v>
      </c>
      <c r="D9" s="50" t="n">
        <v>2</v>
      </c>
      <c r="E9" s="45" t="n">
        <v>20</v>
      </c>
      <c r="F9" s="45" t="n">
        <f aca="false">Estorias[[#This Row],[Horas Totais]]*(100-(100*Estorias[[#This Row],[% Concl.]]))/100</f>
        <v>2</v>
      </c>
      <c r="G9" s="46" t="n">
        <v>0.9</v>
      </c>
      <c r="H9" s="47" t="n">
        <f aca="false">Estorias[[#This Row],[Pontos]]*Estorias[[#This Row],[% Concl.]]</f>
        <v>1.8</v>
      </c>
      <c r="I9" s="48" t="s">
        <v>52</v>
      </c>
      <c r="J9" s="49" t="s">
        <v>17</v>
      </c>
    </row>
    <row r="10" customFormat="false" ht="15" hidden="false" customHeight="false" outlineLevel="0" collapsed="false">
      <c r="B10" s="43" t="s">
        <v>62</v>
      </c>
      <c r="C10" s="44" t="s">
        <v>63</v>
      </c>
      <c r="D10" s="50" t="n">
        <v>2</v>
      </c>
      <c r="E10" s="45" t="n">
        <v>20</v>
      </c>
      <c r="F10" s="45" t="n">
        <f aca="false">Estorias[[#This Row],[Horas Totais]]*(100-(100*Estorias[[#This Row],[% Concl.]]))/100</f>
        <v>18</v>
      </c>
      <c r="G10" s="46" t="n">
        <v>0.1</v>
      </c>
      <c r="H10" s="47" t="n">
        <f aca="false">Estorias[[#This Row],[Pontos]]*Estorias[[#This Row],[% Concl.]]</f>
        <v>0.2</v>
      </c>
      <c r="I10" s="48" t="s">
        <v>52</v>
      </c>
      <c r="J10" s="49" t="s">
        <v>16</v>
      </c>
    </row>
    <row r="11" s="20" customFormat="true" ht="15" hidden="false" customHeight="false" outlineLevel="0" collapsed="false">
      <c r="B11" s="51"/>
      <c r="C11" s="52"/>
      <c r="D11" s="53"/>
      <c r="E11" s="53"/>
      <c r="F11" s="53"/>
      <c r="G11" s="54"/>
      <c r="H11" s="55"/>
      <c r="I11" s="56"/>
      <c r="J11" s="57"/>
    </row>
  </sheetData>
  <mergeCells count="1">
    <mergeCell ref="F2:G2"/>
  </mergeCells>
  <conditionalFormatting sqref="I11">
    <cfRule type="cellIs" priority="2" operator="equal" aboveAverage="0" equalAverage="0" bottom="0" percent="0" rank="0" text="" dxfId="0">
      <formula>"Não Planejado"</formula>
    </cfRule>
    <cfRule type="cellIs" priority="3" operator="equal" aboveAverage="0" equalAverage="0" bottom="0" percent="0" rank="0" text="" dxfId="1">
      <formula>"Finalizado"</formula>
    </cfRule>
    <cfRule type="cellIs" priority="4" operator="equal" aboveAverage="0" equalAverage="0" bottom="0" percent="0" rank="0" text="" dxfId="2">
      <formula>"Não Iniciado"</formula>
    </cfRule>
    <cfRule type="cellIs" priority="5" operator="equal" aboveAverage="0" equalAverage="0" bottom="0" percent="0" rank="0" text="" dxfId="3">
      <formula>"Em Andamento"</formula>
    </cfRule>
  </conditionalFormatting>
  <conditionalFormatting sqref="I12">
    <cfRule type="cellIs" priority="6" operator="equal" aboveAverage="0" equalAverage="0" bottom="0" percent="0" rank="0" text="" dxfId="0">
      <formula>"Não Planejado"</formula>
    </cfRule>
    <cfRule type="cellIs" priority="7" operator="equal" aboveAverage="0" equalAverage="0" bottom="0" percent="0" rank="0" text="" dxfId="1">
      <formula>"Finalizado"</formula>
    </cfRule>
    <cfRule type="cellIs" priority="8" operator="equal" aboveAverage="0" equalAverage="0" bottom="0" percent="0" rank="0" text="" dxfId="2">
      <formula>"Não Iniciado"</formula>
    </cfRule>
    <cfRule type="cellIs" priority="9" operator="equal" aboveAverage="0" equalAverage="0" bottom="0" percent="0" rank="0" text="" dxfId="3">
      <formula>"Em Andamento"</formula>
    </cfRule>
  </conditionalFormatting>
  <conditionalFormatting sqref="I13">
    <cfRule type="cellIs" priority="10" operator="equal" aboveAverage="0" equalAverage="0" bottom="0" percent="0" rank="0" text="" dxfId="0">
      <formula>"Não Planejado"</formula>
    </cfRule>
    <cfRule type="cellIs" priority="11" operator="equal" aboveAverage="0" equalAverage="0" bottom="0" percent="0" rank="0" text="" dxfId="1">
      <formula>"Finalizado"</formula>
    </cfRule>
    <cfRule type="cellIs" priority="12" operator="equal" aboveAverage="0" equalAverage="0" bottom="0" percent="0" rank="0" text="" dxfId="2">
      <formula>"Não Iniciado"</formula>
    </cfRule>
    <cfRule type="cellIs" priority="13" operator="equal" aboveAverage="0" equalAverage="0" bottom="0" percent="0" rank="0" text="" dxfId="3">
      <formula>"Em Andamento"</formula>
    </cfRule>
  </conditionalFormatting>
  <conditionalFormatting sqref="I5:I10">
    <cfRule type="cellIs" priority="14" operator="equal" aboveAverage="0" equalAverage="0" bottom="0" percent="0" rank="0" text="" dxfId="0">
      <formula>"Não Planejado"</formula>
    </cfRule>
    <cfRule type="cellIs" priority="15" operator="equal" aboveAverage="0" equalAverage="0" bottom="0" percent="0" rank="0" text="" dxfId="1">
      <formula>"Finalizado"</formula>
    </cfRule>
    <cfRule type="cellIs" priority="16" operator="equal" aboveAverage="0" equalAverage="0" bottom="0" percent="0" rank="0" text="" dxfId="2">
      <formula>"Não Iniciado"</formula>
    </cfRule>
    <cfRule type="cellIs" priority="17" operator="equal" aboveAverage="0" equalAverage="0" bottom="0" percent="0" rank="0" text="" dxfId="3">
      <formula>"Em Andamento"</formula>
    </cfRule>
  </conditionalFormatting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5"/>
  <sheetViews>
    <sheetView showFormulas="false" showGridLines="fals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H6" activeCellId="0" sqref="H6"/>
    </sheetView>
  </sheetViews>
  <sheetFormatPr defaultRowHeight="15" zeroHeight="false" outlineLevelRow="0" outlineLevelCol="0"/>
  <cols>
    <col collapsed="false" customWidth="true" hidden="false" outlineLevel="0" max="1" min="1" style="58" width="5.43"/>
    <col collapsed="false" customWidth="true" hidden="false" outlineLevel="0" max="2" min="2" style="58" width="6.15"/>
    <col collapsed="false" customWidth="true" hidden="false" outlineLevel="0" max="3" min="3" style="58" width="13.75"/>
    <col collapsed="false" customWidth="true" hidden="false" outlineLevel="0" max="4" min="4" style="58" width="13.29"/>
    <col collapsed="false" customWidth="true" hidden="false" outlineLevel="0" max="5" min="5" style="58" width="11.3"/>
    <col collapsed="false" customWidth="true" hidden="false" outlineLevel="0" max="6" min="6" style="58" width="12.86"/>
    <col collapsed="false" customWidth="true" hidden="false" outlineLevel="0" max="7" min="7" style="58" width="12.43"/>
    <col collapsed="false" customWidth="true" hidden="false" outlineLevel="0" max="8" min="8" style="58" width="10.58"/>
    <col collapsed="false" customWidth="true" hidden="false" outlineLevel="0" max="9" min="9" style="58" width="7.29"/>
    <col collapsed="false" customWidth="true" hidden="false" outlineLevel="0" max="10" min="10" style="58" width="11.3"/>
    <col collapsed="false" customWidth="true" hidden="false" outlineLevel="0" max="11" min="11" style="58" width="7"/>
    <col collapsed="false" customWidth="true" hidden="false" outlineLevel="0" max="12" min="12" style="58" width="12.43"/>
    <col collapsed="false" customWidth="true" hidden="false" outlineLevel="0" max="13" min="13" style="58" width="7.57"/>
    <col collapsed="false" customWidth="true" hidden="false" outlineLevel="0" max="15" min="14" style="58" width="3.57"/>
    <col collapsed="false" customWidth="true" hidden="false" outlineLevel="0" max="17" min="16" style="58" width="8.86"/>
    <col collapsed="false" customWidth="true" hidden="false" outlineLevel="0" max="18" min="18" style="58" width="11.72"/>
    <col collapsed="false" customWidth="true" hidden="false" outlineLevel="0" max="22" min="19" style="58" width="8.86"/>
    <col collapsed="false" customWidth="true" hidden="false" outlineLevel="0" max="23" min="23" style="58" width="13.14"/>
    <col collapsed="false" customWidth="true" hidden="false" outlineLevel="0" max="24" min="24" style="58" width="8.86"/>
    <col collapsed="false" customWidth="true" hidden="false" outlineLevel="0" max="25" min="25" style="58" width="12.71"/>
    <col collapsed="false" customWidth="true" hidden="false" outlineLevel="0" max="1025" min="26" style="58" width="8.86"/>
  </cols>
  <sheetData>
    <row r="1" customFormat="false" ht="15" hidden="false" customHeight="false" outlineLevel="0" collapsed="false">
      <c r="B1" s="59"/>
      <c r="C1" s="59"/>
      <c r="D1" s="59"/>
      <c r="E1" s="59"/>
      <c r="F1" s="59"/>
      <c r="G1" s="59"/>
      <c r="H1" s="59"/>
      <c r="I1" s="59"/>
      <c r="J1" s="60"/>
      <c r="K1" s="60"/>
      <c r="L1" s="61"/>
      <c r="M1" s="61"/>
    </row>
    <row r="2" customFormat="false" ht="48.75" hidden="false" customHeight="true" outlineLevel="0" collapsed="false">
      <c r="A2" s="62" t="s">
        <v>64</v>
      </c>
      <c r="B2" s="62" t="s">
        <v>65</v>
      </c>
      <c r="C2" s="62" t="s">
        <v>66</v>
      </c>
      <c r="D2" s="62" t="s">
        <v>67</v>
      </c>
      <c r="E2" s="62" t="s">
        <v>13</v>
      </c>
      <c r="F2" s="62" t="s">
        <v>68</v>
      </c>
      <c r="G2" s="62" t="s">
        <v>69</v>
      </c>
      <c r="H2" s="62" t="s">
        <v>70</v>
      </c>
      <c r="I2" s="62" t="s">
        <v>71</v>
      </c>
      <c r="J2" s="62" t="s">
        <v>72</v>
      </c>
      <c r="K2" s="62" t="s">
        <v>73</v>
      </c>
      <c r="L2" s="62" t="s">
        <v>74</v>
      </c>
      <c r="N2" s="63"/>
      <c r="O2" s="64" t="s">
        <v>75</v>
      </c>
      <c r="P2" s="64"/>
      <c r="Q2" s="64"/>
      <c r="R2" s="64"/>
      <c r="S2" s="64"/>
      <c r="T2" s="64"/>
      <c r="U2" s="64"/>
      <c r="V2" s="64"/>
      <c r="W2" s="64"/>
      <c r="X2" s="64"/>
      <c r="Y2" s="64"/>
      <c r="Z2" s="65"/>
      <c r="AA2" s="65"/>
    </row>
    <row r="3" customFormat="false" ht="13.8" hidden="false" customHeight="false" outlineLevel="0" collapsed="false">
      <c r="A3" s="66" t="n">
        <v>0</v>
      </c>
      <c r="B3" s="67" t="n">
        <f aca="false">INDEX(Alocação,1,Burndown[[#This Row],[Dia '#]]+1)</f>
        <v>43689</v>
      </c>
      <c r="C3" s="66" t="n">
        <f aca="false">INDEX(Alocação,ROWS(Alocação)-2,1+Burndown[[#This Row],[Dia '#]])</f>
        <v>10</v>
      </c>
      <c r="D3" s="66" t="n">
        <f aca="false">IF(Burndown[[#This Row],[Produzido / Dia (Horas)]]="",0,Burndown[[#This Row],[Produzido / Dia (Horas)]])</f>
        <v>10</v>
      </c>
      <c r="E3" s="66" t="n">
        <f aca="false">Velocidade</f>
        <v>10</v>
      </c>
      <c r="F3" s="66" t="n">
        <f aca="false">IF(Burndown[[#This Row],[Velocidade]]="",OFFSET(Burndown[[#This Row],[Produzido Previsto]],-1,0),ROUND(Burndown[[#This Row],[Produzido Acumulado (Horas)]]/Burndown[[#This Row],[Velocidade]],2))</f>
        <v>1</v>
      </c>
      <c r="G3" s="66" t="n">
        <f aca="false">MAX(TamanhoSprint-Burndown[[#This Row],[Produzido Previsto]],0)</f>
        <v>11</v>
      </c>
      <c r="H3" s="66" t="n">
        <f aca="false">IF(Burndown[[#This Row],[Produzido Real]]="",NA(),(Burndown[[#This Row],[Restante Real]]+Burndown[[#This Row],[Ajuste]])-Burndown[[#This Row],[Restante Previsto]])</f>
        <v>0.640000000000001</v>
      </c>
      <c r="I3" s="66" t="n">
        <v>0.36</v>
      </c>
      <c r="J3" s="66"/>
      <c r="K3" s="66" t="n">
        <f aca="false">TamanhoSprint-Burndown[[#This Row],[Produzido Real]]</f>
        <v>11.64</v>
      </c>
      <c r="L3" s="66" t="n">
        <f aca="false">IF(Burndown[[#This Row],[Produzido Real]]&lt;&gt;"",Burndown[[#This Row],[Restante Real]]+Burndown[[#This Row],[Ajuste]],NA())</f>
        <v>11.64</v>
      </c>
    </row>
    <row r="4" customFormat="false" ht="13.8" hidden="false" customHeight="false" outlineLevel="0" collapsed="false">
      <c r="A4" s="66" t="n">
        <v>1</v>
      </c>
      <c r="B4" s="67" t="n">
        <f aca="false">INDEX(Alocação,1,Burndown[[#This Row],[Dia '#]]+1)</f>
        <v>43690</v>
      </c>
      <c r="C4" s="66" t="n">
        <f aca="false">INDEX(Alocação,ROWS(Alocação)-2,1+Burndown[[#This Row],[Dia '#]])</f>
        <v>25</v>
      </c>
      <c r="D4" s="66" t="n">
        <f aca="false">IF(Burndown[[#This Row],[Produzido / Dia (Horas)]]="",0,Burndown[[#This Row],[Produzido / Dia (Horas)]])+OFFSET(Burndown[[#This Row],[Produzido Acumulado (Horas)]],-1,0)</f>
        <v>35</v>
      </c>
      <c r="E4" s="66" t="n">
        <f aca="false">Velocidade</f>
        <v>10</v>
      </c>
      <c r="F4" s="66" t="n">
        <f aca="false">IF(Burndown[[#This Row],[Velocidade]]="",OFFSET(Burndown[[#This Row],[Produzido Previsto]],-1,0),ROUND(Burndown[[#This Row],[Produzido Acumulado (Horas)]]/Burndown[[#This Row],[Velocidade]],2))</f>
        <v>3.5</v>
      </c>
      <c r="G4" s="66" t="n">
        <f aca="false">MAX(TamanhoSprint-Burndown[[#This Row],[Produzido Previsto]],0)</f>
        <v>8.5</v>
      </c>
      <c r="H4" s="66" t="n">
        <f aca="false">IF(Burndown[[#This Row],[Produzido Real]]="",NA(),(Burndown[[#This Row],[Restante Real]]+Burndown[[#This Row],[Ajuste]])-Burndown[[#This Row],[Restante Previsto]])</f>
        <v>0.539999999999999</v>
      </c>
      <c r="I4" s="66" t="n">
        <v>2.96</v>
      </c>
      <c r="J4" s="66"/>
      <c r="K4" s="66" t="n">
        <f aca="false">TamanhoSprint-Burndown[[#This Row],[Produzido Real]]</f>
        <v>9.04</v>
      </c>
      <c r="L4" s="66" t="n">
        <f aca="false">IF(Burndown[[#This Row],[Produzido Real]]&lt;&gt;"",Burndown[[#This Row],[Restante Real]]+Burndown[[#This Row],[Ajuste]],NA())</f>
        <v>9.04</v>
      </c>
    </row>
    <row r="5" customFormat="false" ht="13.8" hidden="false" customHeight="false" outlineLevel="0" collapsed="false">
      <c r="A5" s="66" t="n">
        <v>2</v>
      </c>
      <c r="B5" s="67" t="n">
        <f aca="false">INDEX(Alocação,1,Burndown[[#This Row],[Dia '#]]+1)</f>
        <v>43691</v>
      </c>
      <c r="C5" s="66" t="n">
        <f aca="false">INDEX(Alocação,ROWS(Alocação)-2,1+Burndown[[#This Row],[Dia '#]])</f>
        <v>21</v>
      </c>
      <c r="D5" s="66" t="n">
        <f aca="false">IF(Burndown[[#This Row],[Produzido / Dia (Horas)]]="",0,Burndown[[#This Row],[Produzido / Dia (Horas)]])+OFFSET(Burndown[[#This Row],[Produzido Acumulado (Horas)]],-1,0)</f>
        <v>56</v>
      </c>
      <c r="E5" s="66" t="n">
        <f aca="false">Velocidade</f>
        <v>10</v>
      </c>
      <c r="F5" s="66" t="n">
        <f aca="false">IF(Burndown[[#This Row],[Velocidade]]="",OFFSET(Burndown[[#This Row],[Produzido Previsto]],-1,0),ROUND(Burndown[[#This Row],[Produzido Acumulado (Horas)]]/Burndown[[#This Row],[Velocidade]],2))</f>
        <v>5.6</v>
      </c>
      <c r="G5" s="66" t="n">
        <f aca="false">MAX(TamanhoSprint-Burndown[[#This Row],[Produzido Previsto]],0)</f>
        <v>6.4</v>
      </c>
      <c r="H5" s="66" t="n">
        <f aca="false">IF(Burndown[[#This Row],[Produzido Real]]="",NA(),(Burndown[[#This Row],[Restante Real]]+Burndown[[#This Row],[Ajuste]])-Burndown[[#This Row],[Restante Previsto]])</f>
        <v>0.75</v>
      </c>
      <c r="I5" s="66" t="n">
        <v>4.85</v>
      </c>
      <c r="J5" s="66"/>
      <c r="K5" s="66" t="n">
        <f aca="false">TamanhoSprint-Burndown[[#This Row],[Produzido Real]]</f>
        <v>7.15</v>
      </c>
      <c r="L5" s="66" t="n">
        <f aca="false">IF(Burndown[[#This Row],[Produzido Real]]&lt;&gt;"",Burndown[[#This Row],[Restante Real]]+Burndown[[#This Row],[Ajuste]],NA())</f>
        <v>7.15</v>
      </c>
    </row>
    <row r="6" customFormat="false" ht="13.8" hidden="false" customHeight="false" outlineLevel="0" collapsed="false">
      <c r="A6" s="66" t="n">
        <v>3</v>
      </c>
      <c r="B6" s="67" t="n">
        <f aca="false">INDEX(Alocação,1,Burndown[[#This Row],[Dia '#]]+1)</f>
        <v>43692</v>
      </c>
      <c r="C6" s="66" t="n">
        <f aca="false">INDEX(Alocação,ROWS(Alocação)-2,1+Burndown[[#This Row],[Dia '#]])</f>
        <v>0</v>
      </c>
      <c r="D6" s="66" t="n">
        <f aca="false">IF(Burndown[[#This Row],[Produzido / Dia (Horas)]]="",0,Burndown[[#This Row],[Produzido / Dia (Horas)]])+OFFSET(Burndown[[#This Row],[Produzido Acumulado (Horas)]],-1,0)</f>
        <v>56</v>
      </c>
      <c r="E6" s="66" t="n">
        <f aca="false">Velocidade</f>
        <v>10</v>
      </c>
      <c r="F6" s="66" t="n">
        <f aca="false">IF(Burndown[[#This Row],[Velocidade]]="",OFFSET(Burndown[[#This Row],[Produzido Previsto]],-1,0),ROUND(Burndown[[#This Row],[Produzido Acumulado (Horas)]]/Burndown[[#This Row],[Velocidade]],2))</f>
        <v>5.6</v>
      </c>
      <c r="G6" s="66" t="n">
        <f aca="false">MAX(TamanhoSprint-Burndown[[#This Row],[Produzido Previsto]],0)</f>
        <v>6.4</v>
      </c>
      <c r="H6" s="66" t="n">
        <f aca="false">IF(Burndown[[#This Row],[Produzido Real]]="",NA(),(Burndown[[#This Row],[Restante Real]]+Burndown[[#This Row],[Ajuste]])-Burndown[[#This Row],[Restante Previsto]])</f>
        <v>-0.15</v>
      </c>
      <c r="I6" s="66" t="n">
        <v>5.75</v>
      </c>
      <c r="J6" s="66"/>
      <c r="K6" s="66" t="n">
        <f aca="false">TamanhoSprint-Burndown[[#This Row],[Produzido Real]]</f>
        <v>6.25</v>
      </c>
      <c r="L6" s="66" t="n">
        <f aca="false">IF(Burndown[[#This Row],[Produzido Real]]&lt;&gt;"",Burndown[[#This Row],[Restante Real]]+Burndown[[#This Row],[Ajuste]],NA())</f>
        <v>6.25</v>
      </c>
    </row>
    <row r="7" customFormat="false" ht="13.8" hidden="false" customHeight="false" outlineLevel="0" collapsed="false">
      <c r="A7" s="66" t="n">
        <v>4</v>
      </c>
      <c r="B7" s="67" t="n">
        <f aca="false">INDEX(Alocação,1,Burndown[[#This Row],[Dia '#]]+1)</f>
        <v>43693</v>
      </c>
      <c r="C7" s="66" t="n">
        <f aca="false">INDEX(Alocação,ROWS(Alocação)-2,1+Burndown[[#This Row],[Dia '#]])</f>
        <v>11</v>
      </c>
      <c r="D7" s="66" t="n">
        <f aca="false">IF(Burndown[[#This Row],[Produzido / Dia (Horas)]]="",0,Burndown[[#This Row],[Produzido / Dia (Horas)]])+OFFSET(Burndown[[#This Row],[Produzido Acumulado (Horas)]],-1,0)</f>
        <v>67</v>
      </c>
      <c r="E7" s="66" t="n">
        <f aca="false">Velocidade</f>
        <v>10</v>
      </c>
      <c r="F7" s="66" t="n">
        <f aca="false">IF(Burndown[[#This Row],[Velocidade]]="",OFFSET(Burndown[[#This Row],[Produzido Previsto]],-1,0),ROUND(Burndown[[#This Row],[Produzido Acumulado (Horas)]]/Burndown[[#This Row],[Velocidade]],2))</f>
        <v>6.7</v>
      </c>
      <c r="G7" s="66" t="n">
        <f aca="false">MAX(TamanhoSprint-Burndown[[#This Row],[Produzido Previsto]],0)</f>
        <v>5.3</v>
      </c>
      <c r="H7" s="66" t="e">
        <f aca="false">IF(Burndown[[#This Row],[Produzido Real]]="",NA(),(Burndown[[#This Row],[Restante Real]]+Burndown[[#This Row],[Ajuste]])-Burndown[[#This Row],[Restante Previsto]])</f>
        <v>#N/A</v>
      </c>
      <c r="I7" s="66"/>
      <c r="J7" s="66"/>
      <c r="K7" s="66" t="n">
        <f aca="false">TamanhoSprint-Burndown[[#This Row],[Produzido Real]]</f>
        <v>12</v>
      </c>
      <c r="L7" s="66" t="e">
        <f aca="false">IF(Burndown[[#This Row],[Produzido Real]]&lt;&gt;"",Burndown[[#This Row],[Restante Real]]+Burndown[[#This Row],[Ajuste]],NA())</f>
        <v>#N/A</v>
      </c>
    </row>
    <row r="8" customFormat="false" ht="13.8" hidden="false" customHeight="false" outlineLevel="0" collapsed="false">
      <c r="A8" s="66" t="n">
        <v>5</v>
      </c>
      <c r="B8" s="67" t="n">
        <f aca="false">INDEX(Alocação,1,Burndown[[#This Row],[Dia '#]]+1)</f>
        <v>43696</v>
      </c>
      <c r="C8" s="66" t="n">
        <f aca="false">INDEX(Alocação,ROWS(Alocação)-2,1+Burndown[[#This Row],[Dia '#]])</f>
        <v>21</v>
      </c>
      <c r="D8" s="66" t="n">
        <f aca="false">IF(Burndown[[#This Row],[Produzido / Dia (Horas)]]="",0,Burndown[[#This Row],[Produzido / Dia (Horas)]])+OFFSET(Burndown[[#This Row],[Produzido Acumulado (Horas)]],-1,0)</f>
        <v>88</v>
      </c>
      <c r="E8" s="66" t="n">
        <f aca="false">Velocidade</f>
        <v>10</v>
      </c>
      <c r="F8" s="66" t="n">
        <f aca="false">IF(Burndown[[#This Row],[Velocidade]]="",OFFSET(Burndown[[#This Row],[Produzido Previsto]],-1,0),ROUND(Burndown[[#This Row],[Produzido Acumulado (Horas)]]/Burndown[[#This Row],[Velocidade]],2))</f>
        <v>8.8</v>
      </c>
      <c r="G8" s="66" t="n">
        <f aca="false">MAX(TamanhoSprint-Burndown[[#This Row],[Produzido Previsto]],0)</f>
        <v>3.2</v>
      </c>
      <c r="H8" s="66" t="e">
        <f aca="false">IF(Burndown[[#This Row],[Produzido Real]]="",NA(),(Burndown[[#This Row],[Restante Real]]+Burndown[[#This Row],[Ajuste]])-Burndown[[#This Row],[Restante Previsto]])</f>
        <v>#N/A</v>
      </c>
      <c r="I8" s="66"/>
      <c r="J8" s="66"/>
      <c r="K8" s="66" t="n">
        <f aca="false">TamanhoSprint-Burndown[[#This Row],[Produzido Real]]</f>
        <v>12</v>
      </c>
      <c r="L8" s="66" t="e">
        <f aca="false">IF(Burndown[[#This Row],[Produzido Real]]&lt;&gt;"",Burndown[[#This Row],[Restante Real]]+Burndown[[#This Row],[Ajuste]],NA())</f>
        <v>#N/A</v>
      </c>
    </row>
    <row r="9" customFormat="false" ht="13.8" hidden="false" customHeight="false" outlineLevel="0" collapsed="false">
      <c r="A9" s="66" t="n">
        <v>6</v>
      </c>
      <c r="B9" s="67" t="n">
        <f aca="false">INDEX(Alocação,1,Burndown[[#This Row],[Dia '#]]+1)</f>
        <v>43697</v>
      </c>
      <c r="C9" s="66" t="n">
        <f aca="false">INDEX(Alocação,ROWS(Alocação)-2,1+Burndown[[#This Row],[Dia '#]])</f>
        <v>25</v>
      </c>
      <c r="D9" s="66" t="n">
        <f aca="false">IF(Burndown[[#This Row],[Produzido / Dia (Horas)]]="",0,Burndown[[#This Row],[Produzido / Dia (Horas)]])+OFFSET(Burndown[[#This Row],[Produzido Acumulado (Horas)]],-1,0)</f>
        <v>113</v>
      </c>
      <c r="E9" s="66" t="n">
        <f aca="false">Velocidade</f>
        <v>10</v>
      </c>
      <c r="F9" s="66" t="n">
        <f aca="false">IF(Burndown[[#This Row],[Velocidade]]="",OFFSET(Burndown[[#This Row],[Produzido Previsto]],-1,0),ROUND(Burndown[[#This Row],[Produzido Acumulado (Horas)]]/Burndown[[#This Row],[Velocidade]],2))</f>
        <v>11.3</v>
      </c>
      <c r="G9" s="66" t="n">
        <f aca="false">MAX(TamanhoSprint-Burndown[[#This Row],[Produzido Previsto]],0)</f>
        <v>0.699999999999999</v>
      </c>
      <c r="H9" s="66" t="e">
        <f aca="false">IF(Burndown[[#This Row],[Produzido Real]]="",NA(),(Burndown[[#This Row],[Restante Real]]+Burndown[[#This Row],[Ajuste]])-Burndown[[#This Row],[Restante Previsto]])</f>
        <v>#N/A</v>
      </c>
      <c r="I9" s="66"/>
      <c r="J9" s="66"/>
      <c r="K9" s="66" t="n">
        <f aca="false">TamanhoSprint-Burndown[[#This Row],[Produzido Real]]</f>
        <v>12</v>
      </c>
      <c r="L9" s="66" t="e">
        <f aca="false">IF(Burndown[[#This Row],[Produzido Real]]&lt;&gt;"",Burndown[[#This Row],[Restante Real]]+Burndown[[#This Row],[Ajuste]],NA())</f>
        <v>#N/A</v>
      </c>
    </row>
    <row r="10" customFormat="false" ht="13.8" hidden="false" customHeight="false" outlineLevel="0" collapsed="false">
      <c r="A10" s="66" t="n">
        <v>7</v>
      </c>
      <c r="B10" s="67" t="n">
        <f aca="false">INDEX(Alocação,1,Burndown[[#This Row],[Dia '#]]+1)</f>
        <v>43698</v>
      </c>
      <c r="C10" s="66" t="n">
        <f aca="false">INDEX(Alocação,ROWS(Alocação)-2,1+Burndown[[#This Row],[Dia '#]])</f>
        <v>25</v>
      </c>
      <c r="D10" s="66" t="n">
        <f aca="false">IF(Burndown[[#This Row],[Produzido / Dia (Horas)]]="",0,Burndown[[#This Row],[Produzido / Dia (Horas)]])+OFFSET(Burndown[[#This Row],[Produzido Acumulado (Horas)]],-1,0)</f>
        <v>138</v>
      </c>
      <c r="E10" s="66" t="n">
        <f aca="false">Velocidade</f>
        <v>10</v>
      </c>
      <c r="F10" s="66" t="n">
        <f aca="false">IF(Burndown[[#This Row],[Velocidade]]="",OFFSET(Burndown[[#This Row],[Produzido Previsto]],-1,0),ROUND(Burndown[[#This Row],[Produzido Acumulado (Horas)]]/Burndown[[#This Row],[Velocidade]],2))</f>
        <v>13.8</v>
      </c>
      <c r="G10" s="66" t="n">
        <f aca="false">MAX(TamanhoSprint-Burndown[[#This Row],[Produzido Previsto]],0)</f>
        <v>0</v>
      </c>
      <c r="H10" s="66" t="e">
        <f aca="false">IF(Burndown[[#This Row],[Produzido Real]]="",NA(),(Burndown[[#This Row],[Restante Real]]+Burndown[[#This Row],[Ajuste]])-Burndown[[#This Row],[Restante Previsto]])</f>
        <v>#N/A</v>
      </c>
      <c r="I10" s="66"/>
      <c r="J10" s="66"/>
      <c r="K10" s="66" t="n">
        <f aca="false">TamanhoSprint-Burndown[[#This Row],[Produzido Real]]</f>
        <v>12</v>
      </c>
      <c r="L10" s="66" t="e">
        <f aca="false">IF(Burndown[[#This Row],[Produzido Real]]&lt;&gt;"",Burndown[[#This Row],[Restante Real]]+Burndown[[#This Row],[Ajuste]],NA())</f>
        <v>#N/A</v>
      </c>
    </row>
    <row r="11" customFormat="false" ht="13.8" hidden="false" customHeight="false" outlineLevel="0" collapsed="false">
      <c r="A11" s="66" t="n">
        <v>8</v>
      </c>
      <c r="B11" s="67" t="n">
        <f aca="false">INDEX(Alocação,1,Burndown[[#This Row],[Dia '#]]+1)</f>
        <v>43699</v>
      </c>
      <c r="C11" s="66" t="n">
        <f aca="false">INDEX(Alocação,ROWS(Alocação)-2,1+Burndown[[#This Row],[Dia '#]])</f>
        <v>25</v>
      </c>
      <c r="D11" s="66" t="n">
        <f aca="false">IF(Burndown[[#This Row],[Produzido / Dia (Horas)]]="",0,Burndown[[#This Row],[Produzido / Dia (Horas)]])+OFFSET(Burndown[[#This Row],[Produzido Acumulado (Horas)]],-1,0)</f>
        <v>163</v>
      </c>
      <c r="E11" s="66" t="n">
        <f aca="false">Velocidade</f>
        <v>10</v>
      </c>
      <c r="F11" s="66" t="n">
        <f aca="false">IF(Burndown[[#This Row],[Velocidade]]="",OFFSET(Burndown[[#This Row],[Produzido Previsto]],-1,0),ROUND(Burndown[[#This Row],[Produzido Acumulado (Horas)]]/Burndown[[#This Row],[Velocidade]],2))</f>
        <v>16.3</v>
      </c>
      <c r="G11" s="66" t="n">
        <f aca="false">MAX(TamanhoSprint-Burndown[[#This Row],[Produzido Previsto]],0)</f>
        <v>0</v>
      </c>
      <c r="H11" s="66" t="e">
        <f aca="false">IF(Burndown[[#This Row],[Produzido Real]]="",NA(),(Burndown[[#This Row],[Restante Real]]+Burndown[[#This Row],[Ajuste]])-Burndown[[#This Row],[Restante Previsto]])</f>
        <v>#N/A</v>
      </c>
      <c r="I11" s="66"/>
      <c r="J11" s="66"/>
      <c r="K11" s="66" t="n">
        <f aca="false">TamanhoSprint-Burndown[[#This Row],[Produzido Real]]</f>
        <v>12</v>
      </c>
      <c r="L11" s="66" t="e">
        <f aca="false">IF(Burndown[[#This Row],[Produzido Real]]&lt;&gt;"",Burndown[[#This Row],[Restante Real]]+Burndown[[#This Row],[Ajuste]],NA())</f>
        <v>#N/A</v>
      </c>
    </row>
    <row r="12" customFormat="false" ht="13.8" hidden="false" customHeight="false" outlineLevel="0" collapsed="false">
      <c r="A12" s="66" t="n">
        <v>9</v>
      </c>
      <c r="B12" s="67" t="n">
        <f aca="false">INDEX(Alocação,1,Burndown[[#This Row],[Dia '#]]+1)</f>
        <v>43700</v>
      </c>
      <c r="C12" s="66" t="n">
        <f aca="false">INDEX(Alocação,ROWS(Alocação)-2,1+Burndown[[#This Row],[Dia '#]])</f>
        <v>11</v>
      </c>
      <c r="D12" s="66" t="n">
        <f aca="false">IF(Burndown[[#This Row],[Produzido / Dia (Horas)]]="",0,Burndown[[#This Row],[Produzido / Dia (Horas)]])+OFFSET(Burndown[[#This Row],[Produzido Acumulado (Horas)]],-1,0)</f>
        <v>174</v>
      </c>
      <c r="E12" s="66" t="n">
        <f aca="false">Velocidade</f>
        <v>10</v>
      </c>
      <c r="F12" s="66" t="n">
        <f aca="false">IF(Burndown[[#This Row],[Velocidade]]="",OFFSET(Burndown[[#This Row],[Produzido Previsto]],-1,0),ROUND(Burndown[[#This Row],[Produzido Acumulado (Horas)]]/Burndown[[#This Row],[Velocidade]],2))</f>
        <v>17.4</v>
      </c>
      <c r="G12" s="66" t="n">
        <f aca="false">MAX(TamanhoSprint-Burndown[[#This Row],[Produzido Previsto]],0)</f>
        <v>0</v>
      </c>
      <c r="H12" s="66" t="e">
        <f aca="false">IF(Burndown[[#This Row],[Produzido Real]]="",NA(),(Burndown[[#This Row],[Restante Real]]+Burndown[[#This Row],[Ajuste]])-Burndown[[#This Row],[Restante Previsto]])</f>
        <v>#N/A</v>
      </c>
      <c r="I12" s="66"/>
      <c r="J12" s="66"/>
      <c r="K12" s="66" t="n">
        <f aca="false">TamanhoSprint-Burndown[[#This Row],[Produzido Real]]</f>
        <v>12</v>
      </c>
      <c r="L12" s="66" t="e">
        <f aca="false">IF(Burndown[[#This Row],[Produzido Real]]&lt;&gt;"",Burndown[[#This Row],[Restante Real]]+Burndown[[#This Row],[Ajuste]],NA())</f>
        <v>#N/A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mergeCells count="1">
    <mergeCell ref="O2:Y2"/>
  </mergeCell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68" width="51.43"/>
    <col collapsed="false" customWidth="true" hidden="false" outlineLevel="0" max="3" min="3" style="0" width="21.14"/>
    <col collapsed="false" customWidth="true" hidden="false" outlineLevel="0" max="4" min="4" style="0" width="15.71"/>
    <col collapsed="false" customWidth="true" hidden="false" outlineLevel="0" max="5" min="5" style="68" width="59.29"/>
    <col collapsed="false" customWidth="true" hidden="false" outlineLevel="0" max="6" min="6" style="0" width="17.29"/>
    <col collapsed="false" customWidth="true" hidden="false" outlineLevel="0" max="1025" min="7" style="0" width="9"/>
  </cols>
  <sheetData>
    <row r="2" customFormat="false" ht="18.75" hidden="false" customHeight="false" outlineLevel="0" collapsed="false">
      <c r="B2" s="69" t="s">
        <v>76</v>
      </c>
      <c r="C2" s="70" t="s">
        <v>29</v>
      </c>
      <c r="D2" s="70" t="s">
        <v>77</v>
      </c>
      <c r="E2" s="69" t="s">
        <v>78</v>
      </c>
      <c r="F2" s="70" t="s">
        <v>79</v>
      </c>
    </row>
    <row r="3" customFormat="false" ht="15" hidden="false" customHeight="false" outlineLevel="0" collapsed="false">
      <c r="B3" s="71"/>
      <c r="C3" s="19"/>
      <c r="D3" s="72"/>
      <c r="E3" s="73"/>
      <c r="F3" s="72"/>
    </row>
    <row r="4" customFormat="false" ht="15" hidden="false" customHeight="false" outlineLevel="0" collapsed="false">
      <c r="B4" s="49"/>
      <c r="C4" s="19"/>
      <c r="D4" s="72"/>
      <c r="E4" s="73"/>
      <c r="F4" s="72"/>
    </row>
    <row r="5" customFormat="false" ht="15" hidden="false" customHeight="false" outlineLevel="0" collapsed="false">
      <c r="B5" s="71"/>
      <c r="C5" s="19"/>
      <c r="D5" s="72"/>
      <c r="E5" s="73"/>
      <c r="F5" s="72"/>
    </row>
    <row r="6" customFormat="false" ht="15" hidden="false" customHeight="false" outlineLevel="0" collapsed="false">
      <c r="B6" s="49"/>
      <c r="C6" s="19"/>
      <c r="D6" s="72"/>
      <c r="E6" s="73"/>
      <c r="F6" s="72"/>
    </row>
    <row r="7" customFormat="false" ht="15" hidden="false" customHeight="false" outlineLevel="0" collapsed="false">
      <c r="B7" s="71"/>
      <c r="C7" s="19"/>
      <c r="D7" s="72"/>
      <c r="E7" s="73"/>
      <c r="F7" s="72"/>
    </row>
  </sheetData>
  <dataValidations count="1">
    <dataValidation allowBlank="true" operator="between" showDropDown="false" showErrorMessage="true" showInputMessage="true" sqref="C3:C7" type="list">
      <formula1>Time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5" zeroHeight="false" outlineLevelRow="0" outlineLevelCol="0"/>
  <cols>
    <col collapsed="false" customWidth="true" hidden="false" outlineLevel="0" max="1" min="1" style="0" width="2.85"/>
    <col collapsed="false" customWidth="true" hidden="false" outlineLevel="0" max="2" min="2" style="0" width="11.3"/>
    <col collapsed="false" customWidth="true" hidden="false" outlineLevel="0" max="3" min="3" style="0" width="10.13"/>
    <col collapsed="false" customWidth="true" hidden="false" outlineLevel="0" max="4" min="4" style="0" width="9.29"/>
    <col collapsed="false" customWidth="true" hidden="false" outlineLevel="0" max="1025" min="5" style="0" width="9"/>
  </cols>
  <sheetData>
    <row r="1" customFormat="false" ht="15" hidden="false" customHeight="false" outlineLevel="0" collapsed="false">
      <c r="B1" s="74"/>
    </row>
    <row r="2" customFormat="false" ht="15" hidden="false" customHeight="false" outlineLevel="0" collapsed="false">
      <c r="B2" s="75" t="s">
        <v>65</v>
      </c>
      <c r="C2" s="75" t="s">
        <v>50</v>
      </c>
      <c r="D2" s="75" t="s">
        <v>53</v>
      </c>
      <c r="E2" s="75" t="s">
        <v>55</v>
      </c>
      <c r="F2" s="75" t="s">
        <v>58</v>
      </c>
      <c r="G2" s="75" t="s">
        <v>60</v>
      </c>
      <c r="H2" s="75" t="s">
        <v>62</v>
      </c>
    </row>
    <row r="3" customFormat="false" ht="15" hidden="false" customHeight="false" outlineLevel="0" collapsed="false">
      <c r="B3" s="76" t="n">
        <f aca="false">INDEX(Alocação,1,Burndown[[#This Row],[Dia '#]]+1)</f>
        <v>43689</v>
      </c>
      <c r="C3" s="77" t="n">
        <v>0.05</v>
      </c>
      <c r="D3" s="77" t="n">
        <v>0.02</v>
      </c>
      <c r="E3" s="78"/>
      <c r="F3" s="78"/>
      <c r="G3" s="78" t="n">
        <v>0.05</v>
      </c>
      <c r="H3" s="78"/>
    </row>
    <row r="4" customFormat="false" ht="15" hidden="false" customHeight="false" outlineLevel="0" collapsed="false">
      <c r="B4" s="79" t="n">
        <f aca="false">INDEX(Alocação,1,Burndown[[#This Row],[Dia '#]]+1)</f>
        <v>43690</v>
      </c>
      <c r="C4" s="80" t="n">
        <v>0.3</v>
      </c>
      <c r="D4" s="78" t="n">
        <v>0.32</v>
      </c>
      <c r="E4" s="81"/>
      <c r="F4" s="78"/>
      <c r="G4" s="78" t="n">
        <v>0.5</v>
      </c>
      <c r="H4" s="78" t="n">
        <v>0.1</v>
      </c>
    </row>
    <row r="5" customFormat="false" ht="15" hidden="false" customHeight="false" outlineLevel="0" collapsed="false">
      <c r="B5" s="76" t="n">
        <f aca="false">INDEX(Alocação,1,Burndown[[#This Row],[Dia '#]]+1)</f>
        <v>43691</v>
      </c>
      <c r="C5" s="82" t="n">
        <v>0.6</v>
      </c>
      <c r="D5" s="83" t="n">
        <v>0.65</v>
      </c>
      <c r="E5" s="83" t="n">
        <v>0.05</v>
      </c>
      <c r="F5" s="78"/>
      <c r="G5" s="78" t="n">
        <v>0.75</v>
      </c>
      <c r="H5" s="78" t="n">
        <v>0.1</v>
      </c>
    </row>
    <row r="6" customFormat="false" ht="15" hidden="false" customHeight="false" outlineLevel="0" collapsed="false">
      <c r="B6" s="79" t="n">
        <f aca="false">INDEX(Alocação,1,Burndown[[#This Row],[Dia '#]]+1)</f>
        <v>43692</v>
      </c>
      <c r="C6" s="82" t="n">
        <v>0.6</v>
      </c>
      <c r="D6" s="83" t="n">
        <v>0.65</v>
      </c>
      <c r="E6" s="83" t="n">
        <v>0.3</v>
      </c>
      <c r="F6" s="81"/>
      <c r="G6" s="83" t="n">
        <v>0.9</v>
      </c>
      <c r="H6" s="83" t="n">
        <v>0.1</v>
      </c>
    </row>
    <row r="7" customFormat="false" ht="15" hidden="false" customHeight="false" outlineLevel="0" collapsed="false">
      <c r="B7" s="76" t="n">
        <f aca="false">INDEX(Alocação,1,Burndown[[#This Row],[Dia '#]]+1)</f>
        <v>43693</v>
      </c>
      <c r="C7" s="82"/>
      <c r="D7" s="83"/>
      <c r="E7" s="83"/>
      <c r="F7" s="83"/>
      <c r="G7" s="83"/>
      <c r="H7" s="83"/>
    </row>
    <row r="8" customFormat="false" ht="15" hidden="false" customHeight="false" outlineLevel="0" collapsed="false">
      <c r="B8" s="79" t="n">
        <f aca="false">INDEX(Alocação,1,Burndown[[#This Row],[Dia '#]]+1)</f>
        <v>43696</v>
      </c>
      <c r="C8" s="84"/>
      <c r="D8" s="81"/>
      <c r="E8" s="83"/>
      <c r="F8" s="83"/>
      <c r="G8" s="81"/>
      <c r="H8" s="83"/>
    </row>
    <row r="9" customFormat="false" ht="15" hidden="false" customHeight="false" outlineLevel="0" collapsed="false">
      <c r="B9" s="76" t="n">
        <f aca="false">INDEX(Alocação,1,Burndown[[#This Row],[Dia '#]]+1)</f>
        <v>43697</v>
      </c>
      <c r="C9" s="84"/>
      <c r="D9" s="81"/>
      <c r="E9" s="81"/>
      <c r="F9" s="83"/>
      <c r="G9" s="83"/>
      <c r="H9" s="83"/>
    </row>
    <row r="10" customFormat="false" ht="15" hidden="false" customHeight="false" outlineLevel="0" collapsed="false">
      <c r="B10" s="79" t="n">
        <f aca="false">INDEX(Alocação,1,Burndown[[#This Row],[Dia '#]]+1)</f>
        <v>43698</v>
      </c>
    </row>
    <row r="11" customFormat="false" ht="15" hidden="false" customHeight="false" outlineLevel="0" collapsed="false">
      <c r="B11" s="76" t="n">
        <f aca="false">INDEX(Alocação,1,Burndown[[#This Row],[Dia '#]]+1)</f>
        <v>43699</v>
      </c>
    </row>
    <row r="12" customFormat="false" ht="15" hidden="false" customHeight="false" outlineLevel="0" collapsed="false">
      <c r="B12" s="79" t="n">
        <f aca="false">INDEX(Alocação,1,Burndown[[#This Row],[Dia '#]]+1)</f>
        <v>43700</v>
      </c>
    </row>
  </sheetData>
  <conditionalFormatting sqref="B1">
    <cfRule type="expression" priority="2" aboveAverage="0" equalAverage="0" bottom="0" percent="0" rank="0" text="" dxfId="0">
      <formula>$B1=TODAY()</formula>
    </cfRule>
  </conditionalFormatting>
  <conditionalFormatting sqref="C4">
    <cfRule type="expression" priority="3" aboveAverage="0" equalAverage="0" bottom="0" percent="0" rank="0" text="" dxfId="0">
      <formula>$B4=TODAY()</formula>
    </cfRule>
  </conditionalFormatting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85" width="2.57"/>
    <col collapsed="false" customWidth="true" hidden="false" outlineLevel="0" max="2" min="2" style="86" width="12.43"/>
    <col collapsed="false" customWidth="true" hidden="false" outlineLevel="0" max="3" min="3" style="87" width="53.57"/>
    <col collapsed="false" customWidth="true" hidden="false" outlineLevel="0" max="5" min="4" style="86" width="19.14"/>
    <col collapsed="false" customWidth="true" hidden="false" outlineLevel="0" max="6" min="6" style="86" width="20.98"/>
    <col collapsed="false" customWidth="true" hidden="false" outlineLevel="0" max="7" min="7" style="86" width="18.58"/>
    <col collapsed="false" customWidth="true" hidden="false" outlineLevel="0" max="8" min="8" style="86" width="30.7"/>
    <col collapsed="false" customWidth="true" hidden="false" outlineLevel="0" max="1025" min="9" style="88" width="9.13"/>
  </cols>
  <sheetData>
    <row r="1" s="89" customFormat="true" ht="15" hidden="false" customHeight="false" outlineLevel="0" collapsed="false">
      <c r="B1" s="90"/>
      <c r="C1" s="91"/>
      <c r="D1" s="90"/>
      <c r="E1" s="90"/>
      <c r="F1" s="90"/>
      <c r="G1" s="90"/>
      <c r="H1" s="90"/>
    </row>
    <row r="2" s="95" customFormat="true" ht="30" hidden="false" customHeight="true" outlineLevel="0" collapsed="false">
      <c r="A2" s="92"/>
      <c r="B2" s="93" t="s">
        <v>80</v>
      </c>
      <c r="C2" s="93"/>
      <c r="D2" s="93"/>
      <c r="E2" s="93"/>
      <c r="F2" s="93"/>
      <c r="G2" s="93"/>
      <c r="H2" s="93"/>
      <c r="I2" s="94"/>
    </row>
    <row r="3" customFormat="false" ht="24" hidden="false" customHeight="true" outlineLevel="0" collapsed="false">
      <c r="A3" s="96"/>
      <c r="B3" s="97" t="s">
        <v>81</v>
      </c>
      <c r="C3" s="98" t="s">
        <v>44</v>
      </c>
      <c r="D3" s="97" t="s">
        <v>82</v>
      </c>
      <c r="E3" s="97" t="s">
        <v>83</v>
      </c>
      <c r="F3" s="97" t="s">
        <v>84</v>
      </c>
      <c r="G3" s="97" t="s">
        <v>49</v>
      </c>
      <c r="H3" s="97" t="s">
        <v>85</v>
      </c>
      <c r="I3" s="85"/>
    </row>
    <row r="4" customFormat="false" ht="15" hidden="true" customHeight="false" outlineLevel="0" collapsed="false">
      <c r="A4" s="96"/>
      <c r="B4" s="99" t="n">
        <v>42786</v>
      </c>
      <c r="C4" s="100" t="s">
        <v>86</v>
      </c>
      <c r="D4" s="99"/>
      <c r="E4" s="99" t="s">
        <v>87</v>
      </c>
      <c r="F4" s="101" t="s">
        <v>88</v>
      </c>
      <c r="G4" s="101" t="s">
        <v>89</v>
      </c>
      <c r="H4" s="100"/>
      <c r="I4" s="85"/>
    </row>
    <row r="5" customFormat="false" ht="30" hidden="false" customHeight="false" outlineLevel="0" collapsed="false">
      <c r="A5" s="96"/>
      <c r="B5" s="99" t="n">
        <v>43690</v>
      </c>
      <c r="C5" s="100" t="s">
        <v>90</v>
      </c>
      <c r="D5" s="99"/>
      <c r="E5" s="99"/>
      <c r="F5" s="101" t="s">
        <v>91</v>
      </c>
      <c r="G5" s="101" t="s">
        <v>92</v>
      </c>
      <c r="H5" s="100"/>
      <c r="I5" s="85"/>
    </row>
    <row r="6" customFormat="false" ht="15" hidden="true" customHeight="false" outlineLevel="0" collapsed="false">
      <c r="A6" s="96"/>
      <c r="B6" s="99"/>
      <c r="C6" s="100"/>
      <c r="D6" s="99"/>
      <c r="E6" s="99"/>
      <c r="F6" s="101"/>
      <c r="G6" s="101"/>
      <c r="H6" s="100"/>
      <c r="I6" s="85"/>
    </row>
    <row r="7" customFormat="false" ht="15" hidden="true" customHeight="false" outlineLevel="0" collapsed="false">
      <c r="A7" s="96"/>
      <c r="B7" s="99"/>
      <c r="C7" s="100"/>
      <c r="D7" s="99"/>
      <c r="E7" s="99"/>
      <c r="F7" s="101"/>
      <c r="G7" s="101"/>
      <c r="H7" s="100"/>
      <c r="I7" s="85"/>
    </row>
    <row r="8" customFormat="false" ht="15" hidden="true" customHeight="false" outlineLevel="0" collapsed="false">
      <c r="A8" s="96"/>
      <c r="B8" s="99"/>
      <c r="C8" s="100"/>
      <c r="D8" s="99"/>
      <c r="E8" s="99"/>
      <c r="F8" s="102"/>
      <c r="G8" s="101"/>
      <c r="H8" s="100"/>
      <c r="I8" s="85"/>
    </row>
    <row r="9" customFormat="false" ht="15" hidden="false" customHeight="false" outlineLevel="0" collapsed="false">
      <c r="A9" s="96"/>
      <c r="B9" s="99"/>
      <c r="C9" s="100"/>
      <c r="D9" s="99"/>
      <c r="E9" s="99"/>
      <c r="F9" s="101"/>
      <c r="G9" s="101"/>
      <c r="H9" s="100"/>
      <c r="I9" s="85"/>
    </row>
    <row r="10" customFormat="false" ht="15" hidden="false" customHeight="false" outlineLevel="0" collapsed="false">
      <c r="A10" s="96"/>
      <c r="B10" s="99"/>
      <c r="C10" s="100"/>
      <c r="D10" s="99"/>
      <c r="E10" s="99"/>
      <c r="F10" s="101"/>
      <c r="G10" s="101"/>
      <c r="H10" s="100"/>
      <c r="I10" s="85"/>
    </row>
  </sheetData>
  <mergeCells count="1">
    <mergeCell ref="B2:H2"/>
  </mergeCell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5" zeroHeight="false" outlineLevelRow="0" outlineLevelCol="0"/>
  <cols>
    <col collapsed="false" customWidth="true" hidden="false" outlineLevel="0" max="1" min="1" style="85" width="3.57"/>
    <col collapsed="false" customWidth="true" hidden="false" outlineLevel="0" max="2" min="2" style="86" width="18.58"/>
    <col collapsed="false" customWidth="true" hidden="false" outlineLevel="0" max="3" min="3" style="103" width="18.58"/>
    <col collapsed="false" customWidth="true" hidden="false" outlineLevel="0" max="4" min="4" style="87" width="81.43"/>
    <col collapsed="false" customWidth="true" hidden="false" outlineLevel="0" max="1025" min="5" style="88" width="9.13"/>
  </cols>
  <sheetData>
    <row r="1" s="89" customFormat="true" ht="15" hidden="false" customHeight="false" outlineLevel="0" collapsed="false">
      <c r="B1" s="90"/>
      <c r="C1" s="104"/>
      <c r="D1" s="91"/>
    </row>
    <row r="2" s="95" customFormat="true" ht="30" hidden="false" customHeight="true" outlineLevel="0" collapsed="false">
      <c r="A2" s="92"/>
      <c r="B2" s="93" t="s">
        <v>93</v>
      </c>
      <c r="C2" s="93"/>
      <c r="D2" s="93"/>
      <c r="E2" s="94"/>
    </row>
    <row r="3" customFormat="false" ht="24" hidden="false" customHeight="true" outlineLevel="0" collapsed="false">
      <c r="A3" s="96"/>
      <c r="B3" s="97" t="s">
        <v>81</v>
      </c>
      <c r="C3" s="105" t="s">
        <v>94</v>
      </c>
      <c r="D3" s="98" t="s">
        <v>44</v>
      </c>
      <c r="E3" s="85"/>
    </row>
    <row r="4" s="111" customFormat="true" ht="15" hidden="false" customHeight="false" outlineLevel="0" collapsed="false">
      <c r="A4" s="106"/>
      <c r="B4" s="107" t="n">
        <v>43689</v>
      </c>
      <c r="C4" s="108" t="n">
        <v>0.5</v>
      </c>
      <c r="D4" s="109" t="s">
        <v>95</v>
      </c>
      <c r="E4" s="110"/>
    </row>
    <row r="5" s="111" customFormat="true" ht="15" hidden="false" customHeight="false" outlineLevel="0" collapsed="false">
      <c r="A5" s="106"/>
      <c r="B5" s="99" t="n">
        <v>43689</v>
      </c>
      <c r="C5" s="112" t="n">
        <v>3</v>
      </c>
      <c r="D5" s="100" t="s">
        <v>96</v>
      </c>
      <c r="E5" s="110"/>
    </row>
    <row r="6" s="111" customFormat="true" ht="15" hidden="false" customHeight="false" outlineLevel="0" collapsed="false">
      <c r="A6" s="106"/>
      <c r="B6" s="107" t="n">
        <v>43690</v>
      </c>
      <c r="C6" s="108" t="n">
        <v>2</v>
      </c>
      <c r="D6" s="109" t="s">
        <v>95</v>
      </c>
      <c r="E6" s="110"/>
      <c r="F6" s="113"/>
    </row>
    <row r="7" s="111" customFormat="true" ht="15" hidden="false" customHeight="false" outlineLevel="0" collapsed="false">
      <c r="A7" s="106"/>
      <c r="B7" s="99" t="n">
        <v>43690</v>
      </c>
      <c r="C7" s="112" t="n">
        <v>3</v>
      </c>
      <c r="D7" s="114" t="s">
        <v>97</v>
      </c>
      <c r="E7" s="110"/>
    </row>
    <row r="8" s="111" customFormat="true" ht="13.8" hidden="false" customHeight="false" outlineLevel="0" collapsed="false">
      <c r="A8" s="106"/>
      <c r="B8" s="107" t="n">
        <v>43691</v>
      </c>
      <c r="C8" s="108" t="n">
        <v>4</v>
      </c>
      <c r="D8" s="109" t="s">
        <v>98</v>
      </c>
      <c r="E8" s="110"/>
    </row>
    <row r="9" customFormat="false" ht="13.8" hidden="false" customHeight="false" outlineLevel="0" collapsed="false">
      <c r="A9" s="96"/>
      <c r="B9" s="99" t="n">
        <v>43693</v>
      </c>
      <c r="C9" s="112" t="n">
        <v>3</v>
      </c>
      <c r="D9" s="114" t="s">
        <v>99</v>
      </c>
      <c r="E9" s="85"/>
    </row>
    <row r="10" customFormat="false" ht="15" hidden="false" customHeight="false" outlineLevel="0" collapsed="false">
      <c r="B10" s="115"/>
      <c r="C10" s="116"/>
      <c r="D10" s="117"/>
    </row>
  </sheetData>
  <mergeCells count="1">
    <mergeCell ref="B2:D2"/>
  </mergeCell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1" width="1.29"/>
    <col collapsed="false" customWidth="true" hidden="false" outlineLevel="0" max="2" min="2" style="1" width="10.72"/>
    <col collapsed="false" customWidth="true" hidden="false" outlineLevel="0" max="3" min="3" style="35" width="41.41"/>
    <col collapsed="false" customWidth="true" hidden="false" outlineLevel="0" max="4" min="4" style="1" width="7.57"/>
    <col collapsed="false" customWidth="true" hidden="false" outlineLevel="0" max="5" min="5" style="1" width="10.85"/>
    <col collapsed="false" customWidth="true" hidden="false" outlineLevel="0" max="6" min="6" style="1" width="12.86"/>
    <col collapsed="false" customWidth="true" hidden="false" outlineLevel="0" max="7" min="7" style="1" width="15"/>
    <col collapsed="false" customWidth="true" hidden="false" outlineLevel="0" max="8" min="8" style="1" width="14.01"/>
    <col collapsed="false" customWidth="true" hidden="false" outlineLevel="0" max="9" min="9" style="1" width="10.29"/>
    <col collapsed="false" customWidth="true" hidden="false" outlineLevel="0" max="10" min="10" style="1" width="8.71"/>
    <col collapsed="false" customWidth="true" hidden="false" outlineLevel="0" max="11" min="11" style="1" width="11.57"/>
    <col collapsed="false" customWidth="true" hidden="false" outlineLevel="0" max="12" min="12" style="1" width="19.72"/>
    <col collapsed="false" customWidth="true" hidden="false" outlineLevel="0" max="13" min="13" style="1" width="12.14"/>
    <col collapsed="false" customWidth="true" hidden="true" outlineLevel="0" max="14" min="14" style="1" width="14.15"/>
    <col collapsed="false" customWidth="true" hidden="true" outlineLevel="0" max="15" min="15" style="1" width="0.57"/>
    <col collapsed="false" customWidth="true" hidden="false" outlineLevel="0" max="16" min="16" style="1" width="10"/>
    <col collapsed="false" customWidth="true" hidden="false" outlineLevel="0" max="1025" min="17" style="1" width="50.71"/>
  </cols>
  <sheetData>
    <row r="2" s="40" customFormat="true" ht="57.75" hidden="false" customHeight="true" outlineLevel="0" collapsed="false">
      <c r="B2" s="118" t="s">
        <v>43</v>
      </c>
      <c r="C2" s="118" t="s">
        <v>44</v>
      </c>
      <c r="D2" s="118" t="s">
        <v>34</v>
      </c>
      <c r="E2" s="118" t="s">
        <v>100</v>
      </c>
      <c r="F2" s="118" t="s">
        <v>101</v>
      </c>
      <c r="G2" s="118" t="s">
        <v>102</v>
      </c>
      <c r="H2" s="118" t="s">
        <v>103</v>
      </c>
      <c r="I2" s="118" t="s">
        <v>104</v>
      </c>
      <c r="J2" s="118" t="s">
        <v>105</v>
      </c>
      <c r="K2" s="118" t="s">
        <v>106</v>
      </c>
      <c r="L2" s="118" t="s">
        <v>107</v>
      </c>
      <c r="M2" s="118" t="s">
        <v>108</v>
      </c>
      <c r="N2" s="118" t="s">
        <v>109</v>
      </c>
      <c r="O2" s="118" t="s">
        <v>85</v>
      </c>
      <c r="P2" s="118" t="s">
        <v>110</v>
      </c>
    </row>
    <row r="3" customFormat="false" ht="15" hidden="false" customHeight="false" outlineLevel="0" collapsed="false">
      <c r="B3" s="44" t="s">
        <v>50</v>
      </c>
      <c r="C3" s="44" t="s">
        <v>51</v>
      </c>
      <c r="D3" s="45" t="n">
        <v>2</v>
      </c>
      <c r="E3" s="45" t="str">
        <f aca="false">IF(Risco[[#This Row],[Peso Risco]]&lt;=2,"BAIXO",IF(Risco[[#This Row],[Peso Risco]]&lt;=5,"MÉDIO","ALTO"))</f>
        <v>BAIXO</v>
      </c>
      <c r="F3" s="119" t="s">
        <v>111</v>
      </c>
      <c r="G3" s="50" t="s">
        <v>112</v>
      </c>
      <c r="H3" s="119" t="s">
        <v>111</v>
      </c>
      <c r="I3" s="50" t="str">
        <f aca="false">IF(D3&lt;=3,Util!$W$4,IF(D3&lt;=5,Util!$W$5,Util!$W$6))</f>
        <v>Boa</v>
      </c>
      <c r="J3" s="50" t="s">
        <v>112</v>
      </c>
      <c r="K3" s="50" t="s">
        <v>113</v>
      </c>
      <c r="L3" s="50" t="s">
        <v>114</v>
      </c>
      <c r="M3" s="50" t="s">
        <v>115</v>
      </c>
      <c r="N3" s="50"/>
      <c r="O3" s="50"/>
      <c r="P3" s="50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1</v>
      </c>
    </row>
    <row r="4" customFormat="false" ht="15" hidden="false" customHeight="false" outlineLevel="0" collapsed="false">
      <c r="B4" s="44" t="s">
        <v>53</v>
      </c>
      <c r="C4" s="44" t="s">
        <v>54</v>
      </c>
      <c r="D4" s="50" t="n">
        <v>3</v>
      </c>
      <c r="E4" s="45" t="str">
        <f aca="false">IF(Risco[[#This Row],[Peso Risco]]&lt;=2,"BAIXO",IF(Risco[[#This Row],[Peso Risco]]&lt;=5,"MÉDIO","ALTO"))</f>
        <v>BAIXO</v>
      </c>
      <c r="F4" s="119" t="s">
        <v>111</v>
      </c>
      <c r="G4" s="50" t="s">
        <v>112</v>
      </c>
      <c r="H4" s="119" t="s">
        <v>111</v>
      </c>
      <c r="I4" s="50" t="str">
        <f aca="false">IF(D4&lt;=3,Util!$W$4,IF(D4&lt;=5,Util!$W$5,Util!$W$6))</f>
        <v>Boa</v>
      </c>
      <c r="J4" s="50" t="s">
        <v>112</v>
      </c>
      <c r="K4" s="50" t="s">
        <v>113</v>
      </c>
      <c r="L4" s="50" t="s">
        <v>114</v>
      </c>
      <c r="M4" s="50" t="s">
        <v>115</v>
      </c>
      <c r="N4" s="50"/>
      <c r="O4" s="50"/>
      <c r="P4" s="50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1</v>
      </c>
    </row>
    <row r="5" customFormat="false" ht="15" hidden="false" customHeight="false" outlineLevel="0" collapsed="false">
      <c r="B5" s="44" t="s">
        <v>55</v>
      </c>
      <c r="C5" s="44" t="s">
        <v>56</v>
      </c>
      <c r="D5" s="50" t="n">
        <v>2</v>
      </c>
      <c r="E5" s="45" t="str">
        <f aca="false">IF(Risco[[#This Row],[Peso Risco]]&lt;=2,"BAIXO",IF(Risco[[#This Row],[Peso Risco]]&lt;=5,"MÉDIO","ALTO"))</f>
        <v>MÉDIO</v>
      </c>
      <c r="F5" s="119" t="s">
        <v>111</v>
      </c>
      <c r="G5" s="50" t="s">
        <v>112</v>
      </c>
      <c r="H5" s="119" t="s">
        <v>111</v>
      </c>
      <c r="I5" s="50" t="str">
        <f aca="false">IF(D5&lt;=3,Util!$W$4,IF(D5&lt;=5,Util!$W$5,Util!$W$6))</f>
        <v>Boa</v>
      </c>
      <c r="J5" s="50" t="s">
        <v>112</v>
      </c>
      <c r="K5" s="50" t="s">
        <v>113</v>
      </c>
      <c r="L5" s="50" t="s">
        <v>114</v>
      </c>
      <c r="M5" s="50" t="s">
        <v>116</v>
      </c>
      <c r="N5" s="50"/>
      <c r="O5" s="50"/>
      <c r="P5" s="50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3</v>
      </c>
    </row>
    <row r="6" customFormat="false" ht="15" hidden="false" customHeight="false" outlineLevel="0" collapsed="false">
      <c r="B6" s="44" t="s">
        <v>58</v>
      </c>
      <c r="C6" s="44" t="s">
        <v>59</v>
      </c>
      <c r="D6" s="50" t="n">
        <v>1</v>
      </c>
      <c r="E6" s="45" t="str">
        <f aca="false">IF(Risco[[#This Row],[Peso Risco]]&lt;=2,"BAIXO",IF(Risco[[#This Row],[Peso Risco]]&lt;=5,"MÉDIO","ALTO"))</f>
        <v>BAIXO</v>
      </c>
      <c r="F6" s="119" t="s">
        <v>111</v>
      </c>
      <c r="G6" s="50" t="s">
        <v>112</v>
      </c>
      <c r="H6" s="119" t="s">
        <v>111</v>
      </c>
      <c r="I6" s="50" t="s">
        <v>117</v>
      </c>
      <c r="J6" s="50" t="s">
        <v>112</v>
      </c>
      <c r="K6" s="50" t="s">
        <v>113</v>
      </c>
      <c r="L6" s="50" t="s">
        <v>114</v>
      </c>
      <c r="M6" s="50" t="s">
        <v>115</v>
      </c>
      <c r="N6" s="50"/>
      <c r="O6" s="50"/>
      <c r="P6" s="50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1</v>
      </c>
    </row>
    <row r="7" customFormat="false" ht="15" hidden="false" customHeight="false" outlineLevel="0" collapsed="false">
      <c r="B7" s="44" t="s">
        <v>60</v>
      </c>
      <c r="C7" s="44" t="s">
        <v>61</v>
      </c>
      <c r="D7" s="50" t="n">
        <v>2</v>
      </c>
      <c r="E7" s="45" t="str">
        <f aca="false">IF(Risco[[#This Row],[Peso Risco]]&lt;=2,"BAIXO",IF(Risco[[#This Row],[Peso Risco]]&lt;=5,"MÉDIO","ALTO"))</f>
        <v>MÉDIO</v>
      </c>
      <c r="F7" s="119" t="s">
        <v>111</v>
      </c>
      <c r="G7" s="50" t="s">
        <v>112</v>
      </c>
      <c r="H7" s="119" t="s">
        <v>111</v>
      </c>
      <c r="I7" s="50" t="str">
        <f aca="false">IF(D7&lt;=3,Util!$W$4,IF(D7&lt;=5,Util!$W$5,Util!$W$6))</f>
        <v>Boa</v>
      </c>
      <c r="J7" s="50" t="s">
        <v>112</v>
      </c>
      <c r="K7" s="50" t="s">
        <v>113</v>
      </c>
      <c r="L7" s="50" t="s">
        <v>114</v>
      </c>
      <c r="M7" s="50" t="s">
        <v>116</v>
      </c>
      <c r="N7" s="50"/>
      <c r="O7" s="50"/>
      <c r="P7" s="50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3</v>
      </c>
    </row>
    <row r="8" customFormat="false" ht="15" hidden="false" customHeight="false" outlineLevel="0" collapsed="false">
      <c r="B8" s="44" t="s">
        <v>62</v>
      </c>
      <c r="C8" s="44" t="s">
        <v>63</v>
      </c>
      <c r="D8" s="50" t="n">
        <v>2</v>
      </c>
      <c r="E8" s="45" t="str">
        <f aca="false">IF(Risco[[#This Row],[Peso Risco]]&lt;=2,"BAIXO",IF(Risco[[#This Row],[Peso Risco]]&lt;=5,"MÉDIO","ALTO"))</f>
        <v>BAIXO</v>
      </c>
      <c r="F8" s="119" t="s">
        <v>111</v>
      </c>
      <c r="G8" s="50" t="s">
        <v>112</v>
      </c>
      <c r="H8" s="119" t="s">
        <v>111</v>
      </c>
      <c r="I8" s="50" t="str">
        <f aca="false">IF(D8&lt;=3,Util!$W$4,IF(D8&lt;=5,Util!$W$5,Util!$W$6))</f>
        <v>Boa</v>
      </c>
      <c r="J8" s="50" t="s">
        <v>112</v>
      </c>
      <c r="K8" s="50" t="s">
        <v>113</v>
      </c>
      <c r="L8" s="50" t="s">
        <v>114</v>
      </c>
      <c r="M8" s="50" t="s">
        <v>115</v>
      </c>
      <c r="N8" s="50"/>
      <c r="O8" s="50"/>
      <c r="P8" s="50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1</v>
      </c>
    </row>
  </sheetData>
  <conditionalFormatting sqref="E3:E8">
    <cfRule type="cellIs" priority="2" operator="equal" aboveAverage="0" equalAverage="0" bottom="0" percent="0" rank="0" text="" dxfId="0">
      <formula>"BAIXO"</formula>
    </cfRule>
    <cfRule type="cellIs" priority="3" operator="equal" aboveAverage="0" equalAverage="0" bottom="0" percent="0" rank="0" text="" dxfId="1">
      <formula>"MÉDIO"</formula>
    </cfRule>
    <cfRule type="cellIs" priority="4" operator="equal" aboveAverage="0" equalAverage="0" bottom="0" percent="0" rank="0" text="" dxfId="2">
      <formula>"ALTO"</formula>
    </cfRule>
  </conditionalFormatting>
  <dataValidations count="5">
    <dataValidation allowBlank="true" operator="between" showDropDown="false" showErrorMessage="true" showInputMessage="true" sqref="M3:M8" type="list">
      <formula1>Util!$Q$4:$Q$6</formula1>
      <formula2>0</formula2>
    </dataValidation>
    <dataValidation allowBlank="true" operator="between" showDropDown="false" showErrorMessage="true" showInputMessage="true" sqref="K3:K8" type="list">
      <formula1>Util!$K$4:$K$5</formula1>
      <formula2>0</formula2>
    </dataValidation>
    <dataValidation allowBlank="true" operator="between" showDropDown="false" showErrorMessage="true" showInputMessage="true" sqref="G3:G8" type="list">
      <formula1>Util!$T$4:$T$6</formula1>
      <formula2>0</formula2>
    </dataValidation>
    <dataValidation allowBlank="true" operator="between" showDropDown="false" showErrorMessage="true" showInputMessage="true" sqref="J3:J8" type="list">
      <formula1>Util!$H$4:$H$6</formula1>
      <formula2>0</formula2>
    </dataValidation>
    <dataValidation allowBlank="true" operator="between" showDropDown="false" showErrorMessage="true" showInputMessage="true" sqref="L3:L8" type="list">
      <formula1>Util!$N$4:$N$5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2017-10-26T19:07:00Z</dcterms:created>
  <dc:creator>Dell</dc:creator>
  <dc:description/>
  <dc:language>pt-BR</dc:language>
  <cp:lastModifiedBy/>
  <dcterms:modified xsi:type="dcterms:W3CDTF">2019-08-19T10:08:25Z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1046-11.2.0.8893</vt:lpwstr>
  </property>
</Properties>
</file>