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Pending Hisaab" sheetId="2" r:id="rId5"/>
    <sheet state="visible" name="Order Book" sheetId="3" r:id="rId6"/>
  </sheets>
  <definedNames/>
  <calcPr/>
</workbook>
</file>

<file path=xl/sharedStrings.xml><?xml version="1.0" encoding="utf-8"?>
<sst xmlns="http://schemas.openxmlformats.org/spreadsheetml/2006/main" count="3087" uniqueCount="1542">
  <si>
    <t>R.S JEWELLERS</t>
  </si>
  <si>
    <t>Shop # 123, Gulistan Market, Korangi # 6, Karachi</t>
  </si>
  <si>
    <t>GENERAL REGISTER - 2020</t>
  </si>
  <si>
    <t>2020 - 37,24,003</t>
  </si>
  <si>
    <t>Date</t>
  </si>
  <si>
    <t>Day</t>
  </si>
  <si>
    <t>Particular</t>
  </si>
  <si>
    <t>Weight</t>
  </si>
  <si>
    <t>Cost</t>
  </si>
  <si>
    <t>Price</t>
  </si>
  <si>
    <t>Profit</t>
  </si>
  <si>
    <t>Notes</t>
  </si>
  <si>
    <t>January 2020 - 233,910</t>
  </si>
  <si>
    <t>بسم الله الرحمن الرحيم.</t>
  </si>
  <si>
    <t>Wednesday</t>
  </si>
  <si>
    <t>Challa 48R</t>
  </si>
  <si>
    <t>Tops TIO 875</t>
  </si>
  <si>
    <t>2 adad nosepins</t>
  </si>
  <si>
    <t>.12+.12</t>
  </si>
  <si>
    <t>Bunday bought</t>
  </si>
  <si>
    <t>Tops bought</t>
  </si>
  <si>
    <t>Total</t>
  </si>
  <si>
    <t>Thursday</t>
  </si>
  <si>
    <t>Half Set</t>
  </si>
  <si>
    <t>Jhumkiyan 07/11/2019</t>
  </si>
  <si>
    <t>Baaji K3</t>
  </si>
  <si>
    <t>1000 baqaya</t>
  </si>
  <si>
    <t>Bunday profit 24/12/2019</t>
  </si>
  <si>
    <t>Mala chain 875</t>
  </si>
  <si>
    <t>Faizan CCC</t>
  </si>
  <si>
    <t>Baaliyan bought 48R</t>
  </si>
  <si>
    <t>Saturday</t>
  </si>
  <si>
    <t>Bunday 48R</t>
  </si>
  <si>
    <t>Chain without lock bought</t>
  </si>
  <si>
    <t>2 adad nosepin</t>
  </si>
  <si>
    <t>.12+.2</t>
  </si>
  <si>
    <t>Sunday</t>
  </si>
  <si>
    <t>Silver Ring</t>
  </si>
  <si>
    <t>Bengali Babu</t>
  </si>
  <si>
    <t>Gents Ring bought</t>
  </si>
  <si>
    <t>Wahab Qureshi</t>
  </si>
  <si>
    <t>Ring</t>
  </si>
  <si>
    <t>Gujjar</t>
  </si>
  <si>
    <t>Profit recorded on 07/01/2020</t>
  </si>
  <si>
    <t>Monday</t>
  </si>
  <si>
    <t>Challa 48R + Nosepin bought</t>
  </si>
  <si>
    <t>.72+.6</t>
  </si>
  <si>
    <t>2000 wapis kiye</t>
  </si>
  <si>
    <t>Nosepin 48R</t>
  </si>
  <si>
    <t>Naak ka taar 22K</t>
  </si>
  <si>
    <t>Tuesday</t>
  </si>
  <si>
    <t>nosepin 1 adad</t>
  </si>
  <si>
    <t>Baaliyan 48R</t>
  </si>
  <si>
    <t>Locket set without ring 916 bought</t>
  </si>
  <si>
    <t>1000 rupees returned</t>
  </si>
  <si>
    <t>Half set without ring</t>
  </si>
  <si>
    <t>Tops 48R 2 jori</t>
  </si>
  <si>
    <t>.61+.63</t>
  </si>
  <si>
    <t>1000 rupees baqaya</t>
  </si>
  <si>
    <t xml:space="preserve">Locket </t>
  </si>
  <si>
    <t>Ring profit 05/01/2020</t>
  </si>
  <si>
    <t>Half set</t>
  </si>
  <si>
    <t>Latif - Samra FB</t>
  </si>
  <si>
    <t>Ring 875</t>
  </si>
  <si>
    <t>Nosepin 1 adad gift</t>
  </si>
  <si>
    <t>Ring bought</t>
  </si>
  <si>
    <t>Diamond nosepins 18 adad Zaheer GEM 11/12/2019</t>
  </si>
  <si>
    <t>Baaliyan bought</t>
  </si>
  <si>
    <t>Order # 28 - Cleared - Haar</t>
  </si>
  <si>
    <t>Locket tayi repairing</t>
  </si>
  <si>
    <t>2 tola gold 24K</t>
  </si>
  <si>
    <t>Ahad CBM</t>
  </si>
  <si>
    <t>Order # 29 booking - Tanzeel CBM</t>
  </si>
  <si>
    <t>Set without ring bought</t>
  </si>
  <si>
    <t>Iftikar P1</t>
  </si>
  <si>
    <t>Locket + tops bought</t>
  </si>
  <si>
    <t>Chain + Locket bought</t>
  </si>
  <si>
    <t>2.84+.42</t>
  </si>
  <si>
    <t>Locket bought</t>
  </si>
  <si>
    <t>2 adad bangles bought</t>
  </si>
  <si>
    <t>Half set bought</t>
  </si>
  <si>
    <t>Shafiq Challa</t>
  </si>
  <si>
    <t>Locket 48R+nosepin</t>
  </si>
  <si>
    <t>.55+.13</t>
  </si>
  <si>
    <t>4000+1500</t>
  </si>
  <si>
    <t>Jhumkiyan bought</t>
  </si>
  <si>
    <t>13/01</t>
  </si>
  <si>
    <t>4.03+.94</t>
  </si>
  <si>
    <t>Gulfam</t>
  </si>
  <si>
    <t>14/01</t>
  </si>
  <si>
    <t>2 tola gold 24K bought</t>
  </si>
  <si>
    <t>Mehfooz Naraywala</t>
  </si>
  <si>
    <t>Half tola 24K gold</t>
  </si>
  <si>
    <t>Shoaib Saas naraywala</t>
  </si>
  <si>
    <t>15/01/2020 - Wednesday - Nill Alhamdulillah</t>
  </si>
  <si>
    <t>16/01</t>
  </si>
  <si>
    <t>Gents ring silver</t>
  </si>
  <si>
    <t>18/01</t>
  </si>
  <si>
    <t>4.82+2.27</t>
  </si>
  <si>
    <t>nosepin bought</t>
  </si>
  <si>
    <t>Quetta Trip from 18/01 to 20/01</t>
  </si>
  <si>
    <t>19/01</t>
  </si>
  <si>
    <t>Ring 48R</t>
  </si>
  <si>
    <t>Single Customer</t>
  </si>
  <si>
    <t>Bracelet</t>
  </si>
  <si>
    <t>NJ</t>
  </si>
  <si>
    <t>D bunday</t>
  </si>
  <si>
    <t>Taar 48R</t>
  </si>
  <si>
    <t>Single customer</t>
  </si>
  <si>
    <t>nosepin</t>
  </si>
  <si>
    <t>Bunday</t>
  </si>
  <si>
    <t>20/01</t>
  </si>
  <si>
    <t>Tops bought 1 adad</t>
  </si>
  <si>
    <t>profit recorded on 27/01/2020</t>
  </si>
  <si>
    <t>21/01</t>
  </si>
  <si>
    <t>Challa 48R exchanged 01/01/2020 wala</t>
  </si>
  <si>
    <t>500 rupees or aye</t>
  </si>
  <si>
    <t>2 adad nosepin bought</t>
  </si>
  <si>
    <t>Diamond noseping changed 5 cent</t>
  </si>
  <si>
    <t>Cleared on 08/01/2020</t>
  </si>
  <si>
    <t>22/01</t>
  </si>
  <si>
    <t>Nosepin</t>
  </si>
  <si>
    <t>Chain bought 875</t>
  </si>
  <si>
    <t>Nosepin 1 adad</t>
  </si>
  <si>
    <t>23/01</t>
  </si>
  <si>
    <t>2 adad crystal lari</t>
  </si>
  <si>
    <t>25/01</t>
  </si>
  <si>
    <t>Locket 48R</t>
  </si>
  <si>
    <t>Gents Ring</t>
  </si>
  <si>
    <t>1000 rupees naqad aye</t>
  </si>
  <si>
    <t>Tops</t>
  </si>
  <si>
    <t>26/01</t>
  </si>
  <si>
    <t>Challa + Locket 48R bought</t>
  </si>
  <si>
    <t>2.64+1.34</t>
  </si>
  <si>
    <t>Order Cancelled 20/10/2019</t>
  </si>
  <si>
    <t>27/01</t>
  </si>
  <si>
    <t>Cleared on 04/02/2020</t>
  </si>
  <si>
    <t>Tops 1 adad bought</t>
  </si>
  <si>
    <t>Order # 30 booking</t>
  </si>
  <si>
    <t>28/01</t>
  </si>
  <si>
    <t>bachkana ring 48R</t>
  </si>
  <si>
    <t>Order # 26 - Cleared - Silver Ring</t>
  </si>
  <si>
    <t>Tops 2 jori 48R RP</t>
  </si>
  <si>
    <t>.84+.76</t>
  </si>
  <si>
    <t>04/02/2020 ko profit record kia</t>
  </si>
  <si>
    <t>Diamond nosepin profit record - 500 rupees recieved 21/01/2020</t>
  </si>
  <si>
    <t>29/01</t>
  </si>
  <si>
    <t>Locket changed 28/01/2020 Now 18R locket given</t>
  </si>
  <si>
    <t>Faizan Company</t>
  </si>
  <si>
    <t>3 Diamond Rings bought</t>
  </si>
  <si>
    <t>5.41+3.03+3.55</t>
  </si>
  <si>
    <t>30/01</t>
  </si>
  <si>
    <t>Shahnawaz Wholesale</t>
  </si>
  <si>
    <t>Bracelet silver many stones</t>
  </si>
  <si>
    <t>Arif Qureshi</t>
  </si>
  <si>
    <t>الحمد لله رب العالمين.</t>
  </si>
  <si>
    <t>February 2020 - 307,050</t>
  </si>
  <si>
    <t>Half set without ring bought</t>
  </si>
  <si>
    <t>Ali Electrician</t>
  </si>
  <si>
    <t>Set with ring bought</t>
  </si>
  <si>
    <t>2 adad chooriyan bought</t>
  </si>
  <si>
    <t>nosepin exchanged now taar 48R given 22/01/2020</t>
  </si>
  <si>
    <t>Ring takay wali bought</t>
  </si>
  <si>
    <t>Order # 31 booking</t>
  </si>
  <si>
    <t>Order # 25 - Cleared - Ring stone wali</t>
  </si>
  <si>
    <t>Challa bought</t>
  </si>
  <si>
    <t>Ghazala Phuppo</t>
  </si>
  <si>
    <t>Locket set 750</t>
  </si>
  <si>
    <t>Mudassir</t>
  </si>
  <si>
    <t>Order # 7 - Cleared - following details:</t>
  </si>
  <si>
    <t>Chain</t>
  </si>
  <si>
    <t>2 jori tops 48R 28/01/2020</t>
  </si>
  <si>
    <t>.82+.76=1.58</t>
  </si>
  <si>
    <t>Gents ring 27/01/2020</t>
  </si>
  <si>
    <t>Locket set baqaya wasool 03/02/2020</t>
  </si>
  <si>
    <t>Kaali poth laccha</t>
  </si>
  <si>
    <t>Bracelet 48R</t>
  </si>
  <si>
    <t>Locket 48R + tops 48R</t>
  </si>
  <si>
    <t>5000 baqaya</t>
  </si>
  <si>
    <t>Shahfaisal wali</t>
  </si>
  <si>
    <t>Half set with ring bought</t>
  </si>
  <si>
    <t>Silver set bought</t>
  </si>
  <si>
    <t>Locket set 916 booking</t>
  </si>
  <si>
    <t>cleared on 08/02/2020</t>
  </si>
  <si>
    <t>AS</t>
  </si>
  <si>
    <t>Weekly</t>
  </si>
  <si>
    <t>Locket Set 916 06/02/2020</t>
  </si>
  <si>
    <t>15000 naqad aye</t>
  </si>
  <si>
    <t>Hamza Shams</t>
  </si>
  <si>
    <t>naak ka tar</t>
  </si>
  <si>
    <t>Order # 31 - Set 875 with ring</t>
  </si>
  <si>
    <t>Sohail customer</t>
  </si>
  <si>
    <t>Order # 31 - Rs 90,000 returned</t>
  </si>
  <si>
    <t>Rashid AC</t>
  </si>
  <si>
    <t>Naak ki baali</t>
  </si>
  <si>
    <t>Baaliyan</t>
  </si>
  <si>
    <t>Hassan Pan</t>
  </si>
  <si>
    <t>Locket 48R+ Tops 48R</t>
  </si>
  <si>
    <t>Baji Gulshan</t>
  </si>
  <si>
    <t>Bachkana ring</t>
  </si>
  <si>
    <t>Zeeshan Rajby - Profit recorded on 15/02/2020</t>
  </si>
  <si>
    <t>Set with ring</t>
  </si>
  <si>
    <t>nosepin 48R</t>
  </si>
  <si>
    <t>Exchanged on 13/02/2020</t>
  </si>
  <si>
    <t>13/02</t>
  </si>
  <si>
    <t>Baali bought 48R</t>
  </si>
  <si>
    <t>bunday bought</t>
  </si>
  <si>
    <t>Rameez Logo</t>
  </si>
  <si>
    <t>Locket set without ring</t>
  </si>
  <si>
    <t>Ayaz Tasbeeh</t>
  </si>
  <si>
    <t>Chain + Allah locket 750 bought</t>
  </si>
  <si>
    <t>15/02</t>
  </si>
  <si>
    <t>Zeeshan Rajby</t>
  </si>
  <si>
    <t>exchanged on 16/02/2020</t>
  </si>
  <si>
    <t>16/02</t>
  </si>
  <si>
    <t>Naak ka taar</t>
  </si>
  <si>
    <t>naak ki baali</t>
  </si>
  <si>
    <t>nosepin exchanged 15/02/2020</t>
  </si>
  <si>
    <t>17/02</t>
  </si>
  <si>
    <t>Ring 48R adnan bhai</t>
  </si>
  <si>
    <t>Dr Hope</t>
  </si>
  <si>
    <t>Chain bought</t>
  </si>
  <si>
    <t>18/02</t>
  </si>
  <si>
    <t>Nosepin jori</t>
  </si>
  <si>
    <t>Locket 1 adad</t>
  </si>
  <si>
    <t>Cleared on 07/03/2020</t>
  </si>
  <si>
    <t>Mami Sindhi</t>
  </si>
  <si>
    <t>6500 baqaya</t>
  </si>
  <si>
    <t>nosepin 2 adad</t>
  </si>
  <si>
    <t>nosepin gift</t>
  </si>
  <si>
    <t>cleared on 19/02/2020</t>
  </si>
  <si>
    <t>19/02</t>
  </si>
  <si>
    <t>Gents ring 48R + challa 48R bought</t>
  </si>
  <si>
    <t>1.17+.8</t>
  </si>
  <si>
    <t>Naak ka taar bought</t>
  </si>
  <si>
    <t>3500 naqad aye</t>
  </si>
  <si>
    <t>nosepin latkan wali</t>
  </si>
  <si>
    <t>D bunday 18/02/2020 walay</t>
  </si>
  <si>
    <t>4.47+.91</t>
  </si>
  <si>
    <t>20/02</t>
  </si>
  <si>
    <t>Locket</t>
  </si>
  <si>
    <t>Tops 48R</t>
  </si>
  <si>
    <t>Corner Set</t>
  </si>
  <si>
    <t>Waqar Motor</t>
  </si>
  <si>
    <t>22/02</t>
  </si>
  <si>
    <t>Chain + gents ring bought</t>
  </si>
  <si>
    <t>2.9+1.35</t>
  </si>
  <si>
    <t>bunday 48R bought</t>
  </si>
  <si>
    <t>23/02</t>
  </si>
  <si>
    <t>Bachkana ring 48R</t>
  </si>
  <si>
    <t>Gents ring bought 750</t>
  </si>
  <si>
    <t>Qureshi</t>
  </si>
  <si>
    <t>Rashid Bhai exchanged on 01/03/2020</t>
  </si>
  <si>
    <t>24/02</t>
  </si>
  <si>
    <t>Set without ring</t>
  </si>
  <si>
    <t>Saad ul Islam CBM</t>
  </si>
  <si>
    <t>Ring 1.05</t>
  </si>
  <si>
    <t>Qureshi - Yasin fight</t>
  </si>
  <si>
    <t>Holo chain bought</t>
  </si>
  <si>
    <t>D bunday bought</t>
  </si>
  <si>
    <t>25/02</t>
  </si>
  <si>
    <t xml:space="preserve">Tuesday </t>
  </si>
  <si>
    <t>Gents ring bought</t>
  </si>
  <si>
    <t>Tops 875</t>
  </si>
  <si>
    <t>Cleared on 27/02/2020</t>
  </si>
  <si>
    <t>Gents ring 48R</t>
  </si>
  <si>
    <t>Haji Aqil</t>
  </si>
  <si>
    <t>nosepin 36R</t>
  </si>
  <si>
    <t>Abdul</t>
  </si>
  <si>
    <t xml:space="preserve">26/02/2020 - Wednesday - Nill Alhamdulillah </t>
  </si>
  <si>
    <t>27/02</t>
  </si>
  <si>
    <t xml:space="preserve">Thursday </t>
  </si>
  <si>
    <t>Anees Mamu</t>
  </si>
  <si>
    <t xml:space="preserve">Bachkana ring + purana sona bought </t>
  </si>
  <si>
    <t>.68+42</t>
  </si>
  <si>
    <t>Ring 48R bought 30/01/2020</t>
  </si>
  <si>
    <t>29/02</t>
  </si>
  <si>
    <t xml:space="preserve">Saturday </t>
  </si>
  <si>
    <t>5000 naqad aye</t>
  </si>
  <si>
    <t>Returned</t>
  </si>
  <si>
    <t>6000 naqad aye</t>
  </si>
  <si>
    <t xml:space="preserve">Bunday bought </t>
  </si>
  <si>
    <t>Chain 916</t>
  </si>
  <si>
    <t>Sara Samar</t>
  </si>
  <si>
    <t>Kaali poth laccha 48R</t>
  </si>
  <si>
    <t>Wahid Johar</t>
  </si>
  <si>
    <t>Polish moti repairing box</t>
  </si>
  <si>
    <t>March 2020 - 169,900</t>
  </si>
  <si>
    <t>2 adad ring 48R</t>
  </si>
  <si>
    <t>1.09+1.28</t>
  </si>
  <si>
    <t>Rizwan Johar</t>
  </si>
  <si>
    <t>Half set with ring katak</t>
  </si>
  <si>
    <t>Rashid Bhai</t>
  </si>
  <si>
    <t xml:space="preserve">Returned </t>
  </si>
  <si>
    <t>Locket 48R + kaali poth laccha 6+1 bought</t>
  </si>
  <si>
    <t>Tops 48R bought</t>
  </si>
  <si>
    <t>Wasim Electrician</t>
  </si>
  <si>
    <t>nosepins 2 adad</t>
  </si>
  <si>
    <t>600 rupees baqaya</t>
  </si>
  <si>
    <t>nosepins 2 adad bought</t>
  </si>
  <si>
    <t>Alam Pan</t>
  </si>
  <si>
    <t>cleared on 14/03/2020</t>
  </si>
  <si>
    <t>Diamond nosepin 5 cent</t>
  </si>
  <si>
    <t>Chain bought ball wali</t>
  </si>
  <si>
    <t>Ali Sindhi</t>
  </si>
  <si>
    <t>Set without ring bought takay wala 48R</t>
  </si>
  <si>
    <t>Order # 30 - Cleared - 2 adad chooriyan</t>
  </si>
  <si>
    <t>Aqeela</t>
  </si>
  <si>
    <t>Godhra Korangi 1</t>
  </si>
  <si>
    <t>104.3 24K Gold Melted Hajj Payment</t>
  </si>
  <si>
    <t>1 jori bunday 48R</t>
  </si>
  <si>
    <t>8000 baqaya</t>
  </si>
  <si>
    <t>Order # 32 booking - Jhumkiyan</t>
  </si>
  <si>
    <t>Locket profit 18/02/2020</t>
  </si>
  <si>
    <t>2 jori baaliyan bought</t>
  </si>
  <si>
    <t>3.45+1.7</t>
  </si>
  <si>
    <t>Ring bought 48R</t>
  </si>
  <si>
    <t>Order # 17 - Cleared - Order Cancelled Payment Returned</t>
  </si>
  <si>
    <t>Order 17 - Bunday triangular - Faizy</t>
  </si>
  <si>
    <t>2 jori tops TIO 875</t>
  </si>
  <si>
    <t>.48+.52</t>
  </si>
  <si>
    <t>Challa 1 adad 48R</t>
  </si>
  <si>
    <t>Nosepin 36R</t>
  </si>
  <si>
    <t>nosepin bought 48R</t>
  </si>
  <si>
    <t>Sindhan shaani customer</t>
  </si>
  <si>
    <t>Challa</t>
  </si>
  <si>
    <t>Tops RP 48R</t>
  </si>
  <si>
    <t>Tops 48R RP</t>
  </si>
  <si>
    <t>nosepin + tops bought 25/02/2020 walay</t>
  </si>
  <si>
    <t>.32+.55</t>
  </si>
  <si>
    <t>Naray wala doolha bhai</t>
  </si>
  <si>
    <t>2 adad set with ring bought</t>
  </si>
  <si>
    <t>8.21+5.58</t>
  </si>
  <si>
    <t>45000+23000=68000</t>
  </si>
  <si>
    <t>1000 naqad aye</t>
  </si>
  <si>
    <t>Zahid K Area</t>
  </si>
  <si>
    <t>14/03</t>
  </si>
  <si>
    <t>600 rupees naqad aye</t>
  </si>
  <si>
    <t>2 adad locket bought</t>
  </si>
  <si>
    <t>Silver ring gents bought</t>
  </si>
  <si>
    <t>baaliyan bought</t>
  </si>
  <si>
    <t>Reema</t>
  </si>
  <si>
    <t>Tauqeer Supply chain</t>
  </si>
  <si>
    <t>gents ring bought</t>
  </si>
  <si>
    <t xml:space="preserve">ring 875 + 5 cent diamond nosepin 02/03/2020 </t>
  </si>
  <si>
    <t>2.32+.35</t>
  </si>
  <si>
    <t>2.12+1.1</t>
  </si>
  <si>
    <t>tops 48R bought</t>
  </si>
  <si>
    <t>2 jori D bunday</t>
  </si>
  <si>
    <t>Returned on 15/03/2020</t>
  </si>
  <si>
    <t>D bunday + purana gold bought 48R</t>
  </si>
  <si>
    <t xml:space="preserve">.83 + 1.69 </t>
  </si>
  <si>
    <t>7000+4000</t>
  </si>
  <si>
    <t>3000 naqad</t>
  </si>
  <si>
    <t>2000 baqaya</t>
  </si>
  <si>
    <t>15/03</t>
  </si>
  <si>
    <t>Ring 18R</t>
  </si>
  <si>
    <t>Chain 875</t>
  </si>
  <si>
    <t>Mehmood Abad</t>
  </si>
  <si>
    <t>bunda bought 1 adad</t>
  </si>
  <si>
    <t>nosepin 1 adad bought</t>
  </si>
  <si>
    <t>16/03</t>
  </si>
  <si>
    <t>ring 18R</t>
  </si>
  <si>
    <t>17/03</t>
  </si>
  <si>
    <t>Jhumki</t>
  </si>
  <si>
    <t>cleared on 20/07/2020</t>
  </si>
  <si>
    <t>tops 875 TIO</t>
  </si>
  <si>
    <t>payment baqaya</t>
  </si>
  <si>
    <t>cleared on 30/07/2020</t>
  </si>
  <si>
    <r>
      <t xml:space="preserve">18/03/2020 - Wednesday - Market closed due to </t>
    </r>
    <r>
      <rPr>
        <b/>
      </rPr>
      <t xml:space="preserve">CORONA </t>
    </r>
    <r>
      <t>- Market opened on 11/05/2020 - Monday - 17 Ramzan</t>
    </r>
  </si>
  <si>
    <t>April 2020 - Nill - Alhamdulillah</t>
  </si>
  <si>
    <t>May 2020 - 90,950</t>
  </si>
  <si>
    <t>Half tola asharfi 24k gold coin bought</t>
  </si>
  <si>
    <t>15/04/2020 ko kharidi</t>
  </si>
  <si>
    <t xml:space="preserve">market opened after 2.5 months </t>
  </si>
  <si>
    <t>17 Ramzan</t>
  </si>
  <si>
    <t>D Bunday singaporean 875</t>
  </si>
  <si>
    <t>Baaliyan 2 jori bought</t>
  </si>
  <si>
    <t>13/05</t>
  </si>
  <si>
    <t>bunday+gents ring bought</t>
  </si>
  <si>
    <t>3.18+1.4</t>
  </si>
  <si>
    <t>14/05</t>
  </si>
  <si>
    <t>Ring yaqoot bought</t>
  </si>
  <si>
    <t>17/05/2020 - Sunday  - Zakaat hisaab Rs 61,000</t>
  </si>
  <si>
    <t>18/05/2020 to 20/05/2020 - Monday to Wednesday - Nill Alhamdulillah</t>
  </si>
  <si>
    <t>21/05</t>
  </si>
  <si>
    <t>Nazia Khurram</t>
  </si>
  <si>
    <t>22/05</t>
  </si>
  <si>
    <t>Friday</t>
  </si>
  <si>
    <t>Chooriyan 2 adad</t>
  </si>
  <si>
    <t>Waqar P1</t>
  </si>
  <si>
    <t>23/05</t>
  </si>
  <si>
    <t>Chand raat 29 ramzan</t>
  </si>
  <si>
    <t>2000 naqad aye</t>
  </si>
  <si>
    <t>Tariq Azhar</t>
  </si>
  <si>
    <t>profit recorded on 28/05/2020</t>
  </si>
  <si>
    <t>26/05/2020 to 24/05/2020 - Sunday to Tuesday - Eid ul Fitar</t>
  </si>
  <si>
    <t>27/05</t>
  </si>
  <si>
    <t>Bunday 48R adnan bhai</t>
  </si>
  <si>
    <t>500 rupees baqaya</t>
  </si>
  <si>
    <t>28/05</t>
  </si>
  <si>
    <t>Half set without ring 48R bought</t>
  </si>
  <si>
    <t>nosepin changed 23/05/2020</t>
  </si>
  <si>
    <t>29/05</t>
  </si>
  <si>
    <t>Ring 22k Adnan bhai</t>
  </si>
  <si>
    <t>Diamond nosepin star wali</t>
  </si>
  <si>
    <t>AC fixing day</t>
  </si>
  <si>
    <t>.6+.6</t>
  </si>
  <si>
    <t>bachkana ring 18R bought + taar baaliyan jori bought</t>
  </si>
  <si>
    <t>.47+.53</t>
  </si>
  <si>
    <t>30/05/2020 - Saturday - Nill Alhamdulillah</t>
  </si>
  <si>
    <t>31/05</t>
  </si>
  <si>
    <t>Half set without ring booking</t>
  </si>
  <si>
    <t>20000 baqaya</t>
  </si>
  <si>
    <t>cleared on 01/06/2020</t>
  </si>
  <si>
    <t>June 2020 - 481,050</t>
  </si>
  <si>
    <t>Chain zamzam</t>
  </si>
  <si>
    <t>78000 wali chain ka altaf wala customer</t>
  </si>
  <si>
    <t>Ring repairing</t>
  </si>
  <si>
    <t>Dr Karamat</t>
  </si>
  <si>
    <t>1 adad nosepin</t>
  </si>
  <si>
    <t>900 rupees cash aye</t>
  </si>
  <si>
    <t>Azhar Bhens Colony</t>
  </si>
  <si>
    <t>Payment deducted from order. Order or bhao cancelled!</t>
  </si>
  <si>
    <t>Choori 1 adad bought</t>
  </si>
  <si>
    <t>Iqbal 5-D</t>
  </si>
  <si>
    <t>Locket + chain bought</t>
  </si>
  <si>
    <t>4.7+11.71=16.42</t>
  </si>
  <si>
    <t>Bracelet bought</t>
  </si>
  <si>
    <t>2 joir baaliyan bought</t>
  </si>
  <si>
    <t>Ring + chain bought</t>
  </si>
  <si>
    <t>1.9+6.87</t>
  </si>
  <si>
    <t>Challa + ring 48R + 2 jori baaliyan 48R bought</t>
  </si>
  <si>
    <t>1.78+1.54+.58+.94</t>
  </si>
  <si>
    <t>.23+.37</t>
  </si>
  <si>
    <t>Pees 24K locket bought</t>
  </si>
  <si>
    <t>4 adad chooriyan bought laak wali Jama Masjid Delhi</t>
  </si>
  <si>
    <t>29.800 = 20.28</t>
  </si>
  <si>
    <t>Baali 1 adad bought</t>
  </si>
  <si>
    <t>8000 naqad aye</t>
  </si>
  <si>
    <t>Baaliyan meenay wali</t>
  </si>
  <si>
    <t>Pees locket 999</t>
  </si>
  <si>
    <t>Naray wala</t>
  </si>
  <si>
    <t>Ring black pathar wali bought</t>
  </si>
  <si>
    <t>Chain + Locket bought 916</t>
  </si>
  <si>
    <t>5000 naqad wapis kiye hum ne</t>
  </si>
  <si>
    <t>Chain holo 875</t>
  </si>
  <si>
    <t>Imran Rao</t>
  </si>
  <si>
    <t>Chain Locket 916 + jhumkiyan 48R</t>
  </si>
  <si>
    <t>33.47+4.7</t>
  </si>
  <si>
    <t>Munna Bhai chicken people</t>
  </si>
  <si>
    <t>Bari nosepin bought</t>
  </si>
  <si>
    <t>Singaporean katori walay bunday 875</t>
  </si>
  <si>
    <t>3800 naqad aye</t>
  </si>
  <si>
    <t>gold bought purana</t>
  </si>
  <si>
    <t>Baaliyan + bunday phool walay bought</t>
  </si>
  <si>
    <t>3.15+4.23</t>
  </si>
  <si>
    <t>tops bought</t>
  </si>
  <si>
    <t>2 adad chain bought</t>
  </si>
  <si>
    <t>Salman Korangi 6</t>
  </si>
  <si>
    <t>Bunday + tops bought</t>
  </si>
  <si>
    <t>1.7+.91</t>
  </si>
  <si>
    <t>Khalid Qureshi</t>
  </si>
  <si>
    <t>1 adad ring 48R + tops 48R bought</t>
  </si>
  <si>
    <t>1.06+.81</t>
  </si>
  <si>
    <t>13.29+2.21=15.5</t>
  </si>
  <si>
    <t>Tops TIO 875 2 jori</t>
  </si>
  <si>
    <t>.47+.47</t>
  </si>
  <si>
    <t>Bachkana ring 48R + baali 1 adad bought</t>
  </si>
  <si>
    <t>.53+.29</t>
  </si>
  <si>
    <t xml:space="preserve"> </t>
  </si>
  <si>
    <t>Order # 34 - 2 fancy bangles booking</t>
  </si>
  <si>
    <t>Weekly (difference of 7800 recorded on 17/09/2020)</t>
  </si>
  <si>
    <t>15/06</t>
  </si>
  <si>
    <t>Nath manjoos</t>
  </si>
  <si>
    <t>Engagement solitaire ring 875</t>
  </si>
  <si>
    <t>16/06</t>
  </si>
  <si>
    <t>Zubair Punjabi</t>
  </si>
  <si>
    <t>Locket + D bunday</t>
  </si>
  <si>
    <t xml:space="preserve">2000 wapis diye customer ko </t>
  </si>
  <si>
    <t>17/06</t>
  </si>
  <si>
    <t>Bunday D bought</t>
  </si>
  <si>
    <t>Kara + half set without ring bought</t>
  </si>
  <si>
    <t>14.06+6.39</t>
  </si>
  <si>
    <t>Chain GD</t>
  </si>
  <si>
    <t xml:space="preserve">Challa </t>
  </si>
  <si>
    <t>Ring yaqoot</t>
  </si>
  <si>
    <t>7500 naqad aye</t>
  </si>
  <si>
    <t>Locket set with ring 875 bought</t>
  </si>
  <si>
    <t>18/06</t>
  </si>
  <si>
    <t>2 adad nosepin 36R</t>
  </si>
  <si>
    <t>1 adad nosepin 48R</t>
  </si>
  <si>
    <t>1300 rupees naqad</t>
  </si>
  <si>
    <t>bali bought 36R</t>
  </si>
  <si>
    <t>19/06</t>
  </si>
  <si>
    <t>Silver ring</t>
  </si>
  <si>
    <t>4000 cash recieved</t>
  </si>
  <si>
    <t>22/06</t>
  </si>
  <si>
    <t>Ashrafi Gold coin bought</t>
  </si>
  <si>
    <t>Gents Ring 48R</t>
  </si>
  <si>
    <t>Cleared on 26/06/2020</t>
  </si>
  <si>
    <t>Half set katak without ring</t>
  </si>
  <si>
    <t>Abdullah Malaysia</t>
  </si>
  <si>
    <t>Cleared on 23/06/2020</t>
  </si>
  <si>
    <t>Order # 31 - Fully cleared - Set 875 with ring 875</t>
  </si>
  <si>
    <t>Full order detail is: 1 set with 875 weight 11.82 for 97000 + 90000 naqad + 5500 Tops TIO 875 weight 0.58 + this set 10.57 for 95000 + 2500 naqad</t>
  </si>
  <si>
    <t>23/06/2020 - Tuesday - Nill Alhamdulillah</t>
  </si>
  <si>
    <t>24/06/2020 - Wednesday - Nill Alhamdulillah</t>
  </si>
  <si>
    <t>25/06</t>
  </si>
  <si>
    <t>Set without ring bought 42R</t>
  </si>
  <si>
    <t>Ring 875 bought</t>
  </si>
  <si>
    <t>26/06</t>
  </si>
  <si>
    <t>Half set profit record</t>
  </si>
  <si>
    <t>22/06/2020 wala</t>
  </si>
  <si>
    <t>Korangi 3/2</t>
  </si>
  <si>
    <t>Pending</t>
  </si>
  <si>
    <t>No amount recieved</t>
  </si>
  <si>
    <t>.87+.84</t>
  </si>
  <si>
    <t>Faisal Malaysia</t>
  </si>
  <si>
    <t>profit recorded on 01/07/2020</t>
  </si>
  <si>
    <t>2 adad locket 48R</t>
  </si>
  <si>
    <t>3 adad rings 48R</t>
  </si>
  <si>
    <t>.85+.83+1.08</t>
  </si>
  <si>
    <t>16000+8200</t>
  </si>
  <si>
    <t>2 adad taakay wali rings bought</t>
  </si>
  <si>
    <t>29/06</t>
  </si>
  <si>
    <t>2 jori bunday bought</t>
  </si>
  <si>
    <t>1.87+1.88</t>
  </si>
  <si>
    <t>ring bought</t>
  </si>
  <si>
    <t>Gents ring</t>
  </si>
  <si>
    <t>Mateen Cable</t>
  </si>
  <si>
    <t>Set profit recorded on 08/07/2020</t>
  </si>
  <si>
    <t>30/06</t>
  </si>
  <si>
    <t>Pakka sona 24K gold bought from Ahad Rehmani</t>
  </si>
  <si>
    <t>July 2020 - 338,800</t>
  </si>
  <si>
    <t>3 adad nosepins</t>
  </si>
  <si>
    <t>Khalid motor</t>
  </si>
  <si>
    <t>Bunda bought</t>
  </si>
  <si>
    <t>2 jori tops 48R</t>
  </si>
  <si>
    <t>500 rupees baqaya tgip</t>
  </si>
  <si>
    <t>Order # 34 - Cleared - 2 patli chooriyan</t>
  </si>
  <si>
    <t>1 adad bangle bought for 65000</t>
  </si>
  <si>
    <t>33000 naqad</t>
  </si>
  <si>
    <t>ASND</t>
  </si>
  <si>
    <t>Baaliyan + purana gold bought</t>
  </si>
  <si>
    <t>1.6+2.3</t>
  </si>
  <si>
    <t>6000+3500</t>
  </si>
  <si>
    <t>Chor pathani</t>
  </si>
  <si>
    <t>Ayaz Tabseeh</t>
  </si>
  <si>
    <t>Locket set without ring bought</t>
  </si>
  <si>
    <t>Set with ring profit recorded</t>
  </si>
  <si>
    <t>1.5 tola 24K pakka sona</t>
  </si>
  <si>
    <t>56000 + 51400 naqad aye + 57000 ka gold bought</t>
  </si>
  <si>
    <t>taakay wala teeka bought</t>
  </si>
  <si>
    <t>nosepins kachra bought</t>
  </si>
  <si>
    <t>bunda bought</t>
  </si>
  <si>
    <t>profit recorded on 13/07/2020</t>
  </si>
  <si>
    <t>Clock bracelet bought</t>
  </si>
  <si>
    <t>All 875. 21K - Arshad kunjra</t>
  </si>
  <si>
    <t>6 adad chooriyan bought</t>
  </si>
  <si>
    <t>4 adad bachkana chooriyan bought</t>
  </si>
  <si>
    <t>2 adad ring bought</t>
  </si>
  <si>
    <t>nosepin 36R gift</t>
  </si>
  <si>
    <t>Set without ring 875 bought</t>
  </si>
  <si>
    <t>Hasan Pan</t>
  </si>
  <si>
    <t>Bracelet chutya wala 875 bought</t>
  </si>
  <si>
    <t>13/07</t>
  </si>
  <si>
    <t>Nosepin + teeka taakay wala bought</t>
  </si>
  <si>
    <t>.6+.46</t>
  </si>
  <si>
    <t>Ring taakay wali + nosepin bought</t>
  </si>
  <si>
    <t>2.23+.2</t>
  </si>
  <si>
    <t xml:space="preserve">Baaliyan </t>
  </si>
  <si>
    <t>Bunda profit recorded 09/07/2020</t>
  </si>
  <si>
    <t>14/07</t>
  </si>
  <si>
    <t>Ring R11 booking</t>
  </si>
  <si>
    <t>Cleared on 27/07/2020</t>
  </si>
  <si>
    <t>Bunday 875 bought</t>
  </si>
  <si>
    <t>Disco Chain 875 bought</t>
  </si>
  <si>
    <t>Order # 9 - Singaporean bunday booking</t>
  </si>
  <si>
    <t>Cleared on 23/07/2020</t>
  </si>
  <si>
    <t>15/07</t>
  </si>
  <si>
    <t>2000 naqad</t>
  </si>
  <si>
    <t>Murtuza Brookes - 14/07/2020 wali booking</t>
  </si>
  <si>
    <t>16/07</t>
  </si>
  <si>
    <t>Nosepin bought</t>
  </si>
  <si>
    <t>Chand Tailor</t>
  </si>
  <si>
    <t>tops 48R boughts</t>
  </si>
  <si>
    <t>tops 48R RP</t>
  </si>
  <si>
    <t>locket taakay wala bought</t>
  </si>
  <si>
    <t>17/07</t>
  </si>
  <si>
    <t>Nill - Alhamdulillah</t>
  </si>
  <si>
    <t>20/07</t>
  </si>
  <si>
    <t xml:space="preserve">Mala chain bought </t>
  </si>
  <si>
    <t>jhumki profit remaining recorded</t>
  </si>
  <si>
    <t>17/03/2020</t>
  </si>
  <si>
    <t>17/03/2020 wali booking</t>
  </si>
  <si>
    <t>locket bought</t>
  </si>
  <si>
    <t>21/07</t>
  </si>
  <si>
    <t>7000 naqad lye</t>
  </si>
  <si>
    <t>nosepins bought</t>
  </si>
  <si>
    <t>Arshad Zubair</t>
  </si>
  <si>
    <t>katori bought</t>
  </si>
  <si>
    <t>22/07</t>
  </si>
  <si>
    <t>Set 875</t>
  </si>
  <si>
    <t>Ring R03 with set</t>
  </si>
  <si>
    <t>Mala Chain</t>
  </si>
  <si>
    <t>Mala chain bought</t>
  </si>
  <si>
    <t>23/07</t>
  </si>
  <si>
    <t>Ring R54</t>
  </si>
  <si>
    <t>Aamir Computer</t>
  </si>
  <si>
    <t>Order # 9 - Cleared - Bunday singaporean</t>
  </si>
  <si>
    <t>Tops TIO 875 brown</t>
  </si>
  <si>
    <t>24/07</t>
  </si>
  <si>
    <t>Challa R66</t>
  </si>
  <si>
    <t>IMRAN DHL</t>
  </si>
  <si>
    <t>Challa 48R R43</t>
  </si>
  <si>
    <t>2 adad challay bought</t>
  </si>
  <si>
    <t>1.05+.95</t>
  </si>
  <si>
    <t>Baaliyan bought 875</t>
  </si>
  <si>
    <t>baaliyan 48R bought</t>
  </si>
  <si>
    <t>2500 baqaya</t>
  </si>
  <si>
    <t>27/07</t>
  </si>
  <si>
    <t>Gold coin 21K ashrafi Almas</t>
  </si>
  <si>
    <t>D bunday bought from Sindhan</t>
  </si>
  <si>
    <t>Ring R11</t>
  </si>
  <si>
    <t>14/07/2020 wali booking</t>
  </si>
  <si>
    <t>28/07</t>
  </si>
  <si>
    <t>Bracelet bought 750 kari wala</t>
  </si>
  <si>
    <t>29/07</t>
  </si>
  <si>
    <t>Ring bachkana bought</t>
  </si>
  <si>
    <t>30/07</t>
  </si>
  <si>
    <t>2500 naqad lye</t>
  </si>
  <si>
    <t>jhumki bought</t>
  </si>
  <si>
    <t>Bunday chain walay bought</t>
  </si>
  <si>
    <t>Riffat</t>
  </si>
  <si>
    <t>tops bought 48R</t>
  </si>
  <si>
    <t>Challa R79</t>
  </si>
  <si>
    <t>Cleared on 31/07/2020</t>
  </si>
  <si>
    <t>2 Fancy bangles 875</t>
  </si>
  <si>
    <t>Cleared on 04/09/2020</t>
  </si>
  <si>
    <t>31/07</t>
  </si>
  <si>
    <t>Baaliyan meenay wali bought</t>
  </si>
  <si>
    <t>challa bought</t>
  </si>
  <si>
    <t>Mala Chain bought 875</t>
  </si>
  <si>
    <t>baaliyan big balls wali bought 875</t>
  </si>
  <si>
    <t>Ahsan Kamran Hunaid</t>
  </si>
  <si>
    <t>30/07/2020 wala</t>
  </si>
  <si>
    <t>August 2020 - 262,300</t>
  </si>
  <si>
    <t>03/08/2020 to 07/06/2020 - Monday to Thursday - Market closed due to rain</t>
  </si>
  <si>
    <t>Half set without ring bought 48R</t>
  </si>
  <si>
    <t>Annie DP</t>
  </si>
  <si>
    <t>2 adad thappay wali rings bought</t>
  </si>
  <si>
    <t>Bunday E08</t>
  </si>
  <si>
    <t>Bunday E10</t>
  </si>
  <si>
    <t>Ring R05</t>
  </si>
  <si>
    <t>Zubair bhai Zee Mama</t>
  </si>
  <si>
    <t>Baaliyan choti 22K</t>
  </si>
  <si>
    <t>baaliyan pakkay sonay ki 24K bought</t>
  </si>
  <si>
    <t>set+single bunda bought takay wala 12R</t>
  </si>
  <si>
    <t>locket + bachkana ring bought</t>
  </si>
  <si>
    <t>.67+.31</t>
  </si>
  <si>
    <t>Order # 33 - Cleared - Set with ring + challa R80</t>
  </si>
  <si>
    <t>10.75+1.08</t>
  </si>
  <si>
    <t>99000+11200</t>
  </si>
  <si>
    <t xml:space="preserve">Wednesday </t>
  </si>
  <si>
    <t>Chain taakay wali bought</t>
  </si>
  <si>
    <t>nafees ko di</t>
  </si>
  <si>
    <t>tops 1 adad 875 TIO bought from Altaf wali</t>
  </si>
  <si>
    <t>13/08</t>
  </si>
  <si>
    <t>pakka sona 24K</t>
  </si>
  <si>
    <t>Bunday 875</t>
  </si>
  <si>
    <t>RETURNED</t>
  </si>
  <si>
    <t>Nosepins</t>
  </si>
  <si>
    <t>500 rupees naqad aye</t>
  </si>
  <si>
    <t xml:space="preserve">nosepin bought </t>
  </si>
  <si>
    <t>Locket 22K</t>
  </si>
  <si>
    <t>15/08</t>
  </si>
  <si>
    <t>Order # 35 - Cleared - 2 bangles</t>
  </si>
  <si>
    <t>necklace bought for 105,000 + 16,500 naqad aye</t>
  </si>
  <si>
    <t>necklace 26R weight 12.5</t>
  </si>
  <si>
    <t>najam bacha</t>
  </si>
  <si>
    <t>16/08</t>
  </si>
  <si>
    <t>bunday bought thappay walay</t>
  </si>
  <si>
    <t>haar bought 78R</t>
  </si>
  <si>
    <t>Arshad Zubair ko diya</t>
  </si>
  <si>
    <t>58,500 naqad wapis diye</t>
  </si>
  <si>
    <t>bunday D</t>
  </si>
  <si>
    <t>Thappa set with ring bought</t>
  </si>
  <si>
    <t>Chandni</t>
  </si>
  <si>
    <t>Thappa locket set with ring bought</t>
  </si>
  <si>
    <t>Chain 875 bought</t>
  </si>
  <si>
    <t>D bunday 48R bought</t>
  </si>
  <si>
    <t>locket 48R bought 2 adad</t>
  </si>
  <si>
    <t>0.53+.47</t>
  </si>
  <si>
    <t>locket bought 78R</t>
  </si>
  <si>
    <t>haar+ring bought</t>
  </si>
  <si>
    <t>17/08</t>
  </si>
  <si>
    <t>Chain+monogram locket bought</t>
  </si>
  <si>
    <t>Locket set without ring booking</t>
  </si>
  <si>
    <t>26000 pending</t>
  </si>
  <si>
    <t>18/08</t>
  </si>
  <si>
    <t>Set without ring thappay wala</t>
  </si>
  <si>
    <t>baali 1 adad bought</t>
  </si>
  <si>
    <t>19/08</t>
  </si>
  <si>
    <t>Bachkana ring 22K</t>
  </si>
  <si>
    <t>20/08</t>
  </si>
  <si>
    <t>22/08</t>
  </si>
  <si>
    <t>NILL - ALHAMDULILLAH</t>
  </si>
  <si>
    <t>23/08</t>
  </si>
  <si>
    <t>Locket+chain bought</t>
  </si>
  <si>
    <t>Arshad Zubair ko di</t>
  </si>
  <si>
    <t>Gents ring taakay wali bought</t>
  </si>
  <si>
    <t>Irfan Jarrah</t>
  </si>
  <si>
    <t>nosering</t>
  </si>
  <si>
    <t>1000 naqad lye</t>
  </si>
  <si>
    <t>naak ka taar bought</t>
  </si>
  <si>
    <t>Gents Ring R31</t>
  </si>
  <si>
    <t>10000 naqad lye</t>
  </si>
  <si>
    <t>Kalaam karigar</t>
  </si>
  <si>
    <t>Chain 2 adad bought</t>
  </si>
  <si>
    <t>5.38+1.6</t>
  </si>
  <si>
    <t>24/08/2020 - Monday - Market closed due to rain</t>
  </si>
  <si>
    <t>25/08/2020 - Tuesday - Market closed due to rain</t>
  </si>
  <si>
    <t>26/08</t>
  </si>
  <si>
    <t>27/08/2020 - Thursday - Market closed due to rain</t>
  </si>
  <si>
    <t>AS ND</t>
  </si>
  <si>
    <t>29/08</t>
  </si>
  <si>
    <t>30/08/2020 - Sunday - Ashura 10 Muharram</t>
  </si>
  <si>
    <t>31/08</t>
  </si>
  <si>
    <t>Locket 48R bought</t>
  </si>
  <si>
    <t>Nath takay waali bought</t>
  </si>
  <si>
    <t xml:space="preserve">Locket Allah 48R bought </t>
  </si>
  <si>
    <t>September 2020 - 376,720</t>
  </si>
  <si>
    <t>Bunday chain walay+ Bunday+ Challa, nosepin bought</t>
  </si>
  <si>
    <t>nafees ko diya saman</t>
  </si>
  <si>
    <t xml:space="preserve">SHAHID Construction </t>
  </si>
  <si>
    <t xml:space="preserve">Jhumkiyan bought </t>
  </si>
  <si>
    <t>Imran Kamran</t>
  </si>
  <si>
    <t>Silver Set with ring bought</t>
  </si>
  <si>
    <t>Chain booking</t>
  </si>
  <si>
    <t>Ring bought 26R</t>
  </si>
  <si>
    <t>3000 naqad lye</t>
  </si>
  <si>
    <t>Ring half set wali chimti</t>
  </si>
  <si>
    <t>2 Fancy Bangles 875</t>
  </si>
  <si>
    <t>30/07/2020 ka order - Javed Khokhar</t>
  </si>
  <si>
    <t>50000 naqad + 50000 naqad 28/08/2020 + 55000 naqad 04/09/2020 on Friday</t>
  </si>
  <si>
    <t>Locket Set with Chain</t>
  </si>
  <si>
    <t>3.63 ka locket set with ring from NJ+ Disco Chain 875 2.00 gram</t>
  </si>
  <si>
    <t>Bachkana ring 916 bought</t>
  </si>
  <si>
    <t xml:space="preserve">bachkana ring 875 bought </t>
  </si>
  <si>
    <t xml:space="preserve">tops 48R jori bought </t>
  </si>
  <si>
    <t>Tops zirconia walay bought</t>
  </si>
  <si>
    <t>Teeka+nath taakay wali bought</t>
  </si>
  <si>
    <t>Baaliyan ball wali 875 bought</t>
  </si>
  <si>
    <t>nosering 48R</t>
  </si>
  <si>
    <t>Chain+Locket</t>
  </si>
  <si>
    <t>3.93+1.58</t>
  </si>
  <si>
    <t>Mrs. Furqan. 15,000 naqad aye</t>
  </si>
  <si>
    <t>2000 rupees baqaya</t>
  </si>
  <si>
    <t>Bracelet + ring bought</t>
  </si>
  <si>
    <t>4.33+1.21</t>
  </si>
  <si>
    <t>Order # 37 - 2 adad rings pathar wali booking</t>
  </si>
  <si>
    <t>2 adad chooriyan bought 875-916</t>
  </si>
  <si>
    <t>Qasim Tailor</t>
  </si>
  <si>
    <t xml:space="preserve">1000 rupees naqad aye </t>
  </si>
  <si>
    <t>naak ka tar bought 78R</t>
  </si>
  <si>
    <t>Ring 48R R40</t>
  </si>
  <si>
    <t>10/9/2020 - Thursday - Nill Alhamdulillah</t>
  </si>
  <si>
    <t xml:space="preserve">13800 cash received </t>
  </si>
  <si>
    <t>Chandi bought+ kachra gold bought</t>
  </si>
  <si>
    <t>107.23+48.18+0.67</t>
  </si>
  <si>
    <t>Baaliyan booking - Order # 38</t>
  </si>
  <si>
    <t>Ring R11 bought</t>
  </si>
  <si>
    <t>13/09</t>
  </si>
  <si>
    <t>Lambi ring bought</t>
  </si>
  <si>
    <t>Palli Set without ring</t>
  </si>
  <si>
    <t>taar 18R + nosepin bought</t>
  </si>
  <si>
    <t>Tops TIO 875 23/07/2020 walay</t>
  </si>
  <si>
    <t>Tezaab gold 24K</t>
  </si>
  <si>
    <t>14/09</t>
  </si>
  <si>
    <t>Bunday 48R bought</t>
  </si>
  <si>
    <t>Imran DHL</t>
  </si>
  <si>
    <t>Tops 48R RP 2 jori</t>
  </si>
  <si>
    <t>.76+.82</t>
  </si>
  <si>
    <t>6500+7200</t>
  </si>
  <si>
    <t>24/07/2020 walay TIO canceled and 0.75 RP tops given</t>
  </si>
  <si>
    <t xml:space="preserve">Locket set without ring 48R bought </t>
  </si>
  <si>
    <t>15/09</t>
  </si>
  <si>
    <t>Tops RP 48R bought 08/03/2020 walay</t>
  </si>
  <si>
    <t>Baaliyan + bachkana ring bought</t>
  </si>
  <si>
    <t>0.94+0.62</t>
  </si>
  <si>
    <t>Order # 38 - Cleared - Baaliyan</t>
  </si>
  <si>
    <t>Order # 37 - Cleared - 2 rings stone wali</t>
  </si>
  <si>
    <t>2.02+2.58=4.6</t>
  </si>
  <si>
    <t xml:space="preserve">2000 rupees 08/09/2020 walay recieved from Mrs Furqan </t>
  </si>
  <si>
    <t>Order # 39 booking - Singaporean locket set with ring</t>
  </si>
  <si>
    <t>Ring bought red zircon wali in order # 39</t>
  </si>
  <si>
    <t>Chain Holo 875 bought from Shahnawaz</t>
  </si>
  <si>
    <t>16/09</t>
  </si>
  <si>
    <t>Ring+locket bought</t>
  </si>
  <si>
    <t>1.09+.72</t>
  </si>
  <si>
    <t>Muhammad Ramzan</t>
  </si>
  <si>
    <t>17/09</t>
  </si>
  <si>
    <t>19/09</t>
  </si>
  <si>
    <t>Baaliyan bari bought</t>
  </si>
  <si>
    <t>Jhumkiyan 48R</t>
  </si>
  <si>
    <t>Irfan</t>
  </si>
  <si>
    <t>20/09</t>
  </si>
  <si>
    <t>Bunday 48R + Bunday 78R bought</t>
  </si>
  <si>
    <t>1.58+1.22</t>
  </si>
  <si>
    <t>2000 udhaar diye total 2500 udhaar</t>
  </si>
  <si>
    <t>D Bunday E11</t>
  </si>
  <si>
    <t>5500 naqad aye</t>
  </si>
  <si>
    <t>Order # 40 booking</t>
  </si>
  <si>
    <t>21/09</t>
  </si>
  <si>
    <t>Holo Chain +Butterfly Locket bought</t>
  </si>
  <si>
    <t>Munna bhai chicken people</t>
  </si>
  <si>
    <t>Order # 41 booking</t>
  </si>
  <si>
    <t>22/09</t>
  </si>
  <si>
    <t>1 adad nosepin bought</t>
  </si>
  <si>
    <t>3 adad nosepin</t>
  </si>
  <si>
    <t>.41+.24</t>
  </si>
  <si>
    <t>12000 wapis dye</t>
  </si>
  <si>
    <t>Nosepins kachra bought</t>
  </si>
  <si>
    <t>naak ka taar 22K</t>
  </si>
  <si>
    <t>Sultan Hospital Hyderabad wali Rajput customer</t>
  </si>
  <si>
    <t>2 adad nosepins 36R</t>
  </si>
  <si>
    <t>Baaliyan bol wali bought</t>
  </si>
  <si>
    <t>23/09</t>
  </si>
  <si>
    <t>D Bunday E12</t>
  </si>
  <si>
    <t>500 baqaya</t>
  </si>
  <si>
    <t>parchi 9500 ki banadi usoolan 4500+5000+500</t>
  </si>
  <si>
    <t>Chain Holo 875</t>
  </si>
  <si>
    <t>30000 pending</t>
  </si>
  <si>
    <t xml:space="preserve">Jhumkiyan </t>
  </si>
  <si>
    <t>Locket changed on 24/09/2020</t>
  </si>
  <si>
    <t>TIO diye the phr 48R walay tabdeel krdiye</t>
  </si>
  <si>
    <t>Bunday bought 48R</t>
  </si>
  <si>
    <t>24/09</t>
  </si>
  <si>
    <t>ex chorni</t>
  </si>
  <si>
    <t>Challa R72</t>
  </si>
  <si>
    <t>ex chorni took 1000 comission</t>
  </si>
  <si>
    <t>Order # 39- Cleared - Singaporean Locket Set with chain and without ring</t>
  </si>
  <si>
    <t>Mrs Furqan</t>
  </si>
  <si>
    <t>Monogram Locket+Chain bought</t>
  </si>
  <si>
    <t>Chain 875 kaam wali booking</t>
  </si>
  <si>
    <t xml:space="preserve">Pending </t>
  </si>
  <si>
    <t>Tops ball walay</t>
  </si>
  <si>
    <t>26/09</t>
  </si>
  <si>
    <t>79000 naqad diye</t>
  </si>
  <si>
    <t>Locket jhumki set with chain bought</t>
  </si>
  <si>
    <t>Chain ball wali</t>
  </si>
  <si>
    <t>Wife of Azeem Moosa</t>
  </si>
  <si>
    <t>27/09</t>
  </si>
  <si>
    <t>Locket Aari wala</t>
  </si>
  <si>
    <t>Challa peti wala NJ</t>
  </si>
  <si>
    <t>Order # 40 - Cleared - 2 adad peti wali chooriyan</t>
  </si>
  <si>
    <t xml:space="preserve">Order # 40 - Cleared - Ring yaqoot wali </t>
  </si>
  <si>
    <t>28/09</t>
  </si>
  <si>
    <t>Junaid Sister</t>
  </si>
  <si>
    <t>Mala Chain 875 - Booking - Hamza Rehan</t>
  </si>
  <si>
    <t>7000 pending</t>
  </si>
  <si>
    <t>29/09</t>
  </si>
  <si>
    <t>Chain + Tops bought</t>
  </si>
  <si>
    <t>1.8+1.04</t>
  </si>
  <si>
    <t>Gents Ring 48R bought</t>
  </si>
  <si>
    <t>Ring flower 875 RP bought</t>
  </si>
  <si>
    <t>Ring lambi 78R bought</t>
  </si>
  <si>
    <t>Ring baaliyan 48R bought</t>
  </si>
  <si>
    <t>Ball walay tops 48R bought</t>
  </si>
  <si>
    <t>Bachkana ring 48R bought</t>
  </si>
  <si>
    <t>Mala chain 875 profit record 28/09/2020 wali</t>
  </si>
  <si>
    <t>30/09</t>
  </si>
  <si>
    <t>Baaliyan 48R bought</t>
  </si>
  <si>
    <t>Challa Plain</t>
  </si>
  <si>
    <t>38,000 naqad + baaliyan 12,000 ki</t>
  </si>
  <si>
    <t>Ring R73</t>
  </si>
  <si>
    <t>Ring R62</t>
  </si>
  <si>
    <t>Baaliyan taakay wali bought</t>
  </si>
  <si>
    <t>Nafees</t>
  </si>
  <si>
    <t>October 2020 - 428,273</t>
  </si>
  <si>
    <t>Nafees KE</t>
  </si>
  <si>
    <t>D Bunday</t>
  </si>
  <si>
    <t>Nosepin 1 nag 36R</t>
  </si>
  <si>
    <t xml:space="preserve">600 naqad aye </t>
  </si>
  <si>
    <t>Chain 875 booking cancelled + Tops returned 24/09/2020 - Mrs Furqan</t>
  </si>
  <si>
    <t>14,000 pichle jama + 800 cash aye</t>
  </si>
  <si>
    <t>2 adad rings bought 875</t>
  </si>
  <si>
    <t>2.5+1.6</t>
  </si>
  <si>
    <t>Order # 42 - Big challa - Mrs Furqan</t>
  </si>
  <si>
    <t>10000 advance jama</t>
  </si>
  <si>
    <t>nosepin + tops 70R bought</t>
  </si>
  <si>
    <t>1000 baqaya tgip</t>
  </si>
  <si>
    <t>Locket 48R + Tops 48R</t>
  </si>
  <si>
    <t>2 adad paich</t>
  </si>
  <si>
    <t>Locket set 48R bought</t>
  </si>
  <si>
    <t>nosepins chain bought</t>
  </si>
  <si>
    <t>Irfan korangi 1</t>
  </si>
  <si>
    <t>1500 rupees wapis diye</t>
  </si>
  <si>
    <t>2 adad rings bought</t>
  </si>
  <si>
    <t>Discovery chain 875 booking cleared 02/09/2020 wali</t>
  </si>
  <si>
    <t>Waqar Motor - 22/07/2020 wala kaam</t>
  </si>
  <si>
    <t>Mala chain</t>
  </si>
  <si>
    <t>GD walay half set wali baaji</t>
  </si>
  <si>
    <t>Order # 43 - Ring Tiger Eye - Booking</t>
  </si>
  <si>
    <t xml:space="preserve">Ring 875 bought order booking wali se </t>
  </si>
  <si>
    <t>Profit of ring 875 recorded on 19/10/2020</t>
  </si>
  <si>
    <t>Saadi baaliyan bari bought</t>
  </si>
  <si>
    <t>11/10/2020 - Sunday - Nill Alhamdulillah</t>
  </si>
  <si>
    <t>Ring taakay wali bought</t>
  </si>
  <si>
    <t>Nasreen Naeem</t>
  </si>
  <si>
    <t>Sajid Siraj Delhi</t>
  </si>
  <si>
    <t>1000 rupees cash aye</t>
  </si>
  <si>
    <t>bunday E07</t>
  </si>
  <si>
    <t>Bunday E09</t>
  </si>
  <si>
    <t>14000 naqad aye</t>
  </si>
  <si>
    <t>Ring 48R bought</t>
  </si>
  <si>
    <t>D bunday 78R bought</t>
  </si>
  <si>
    <t>Sajid Sindhi</t>
  </si>
  <si>
    <t>baaliyan 48R</t>
  </si>
  <si>
    <t>13/10</t>
  </si>
  <si>
    <t>Ek nag tops jori 36R</t>
  </si>
  <si>
    <t>14/10/2020 - Wednesday - Nill Alhamdulillah</t>
  </si>
  <si>
    <t>15/10</t>
  </si>
  <si>
    <t>Ring R16</t>
  </si>
  <si>
    <t xml:space="preserve">Gents Ring bought </t>
  </si>
  <si>
    <t>Bunday E02</t>
  </si>
  <si>
    <t>Challa fancy 22K</t>
  </si>
  <si>
    <t>5000 baqaya tgip</t>
  </si>
  <si>
    <t>Tops Tikon</t>
  </si>
  <si>
    <t>Full payment baqaya</t>
  </si>
  <si>
    <t>Bunday aari walay</t>
  </si>
  <si>
    <t>17/10</t>
  </si>
  <si>
    <t>Ring bachkana 48R</t>
  </si>
  <si>
    <t>1500 cash aye</t>
  </si>
  <si>
    <t>Nosepins bought 2 adad</t>
  </si>
  <si>
    <t>Locket bought 875</t>
  </si>
  <si>
    <t>Bindiya order booking</t>
  </si>
  <si>
    <t>10000 advance recieved</t>
  </si>
  <si>
    <t>18/10</t>
  </si>
  <si>
    <t>4400 naqad wapis diye</t>
  </si>
  <si>
    <t>1st Rabiul Awwa</t>
  </si>
  <si>
    <t>Bunday thappay walay bought</t>
  </si>
  <si>
    <t>Pearl Mala bought</t>
  </si>
  <si>
    <t>19/10</t>
  </si>
  <si>
    <t>gold bought in exchange</t>
  </si>
  <si>
    <t>tops ball walay 48R</t>
  </si>
  <si>
    <t>Gents Ring R35</t>
  </si>
  <si>
    <t xml:space="preserve">full amount pending </t>
  </si>
  <si>
    <t>Order # 43 - Partly Cleared - Tiger Eye Ring</t>
  </si>
  <si>
    <t>1500 pending tgip</t>
  </si>
  <si>
    <t>Gold bought from Abdullah Souleh CBM</t>
  </si>
  <si>
    <t>20/10</t>
  </si>
  <si>
    <t>Baali bought 1 adad</t>
  </si>
  <si>
    <t>Bunday chain walay</t>
  </si>
  <si>
    <t>Ring bachkana bought 48R</t>
  </si>
  <si>
    <t>Naak ki baaliyan 36R bought</t>
  </si>
  <si>
    <t>Order # 44 booking - 4 fancy casting chooriyan</t>
  </si>
  <si>
    <t>Chooriyo ka profit remaining. Gold bought 150,000 ka jama uska profit is recorded abhi</t>
  </si>
  <si>
    <t>Bracelet 875 bought</t>
  </si>
  <si>
    <t>nafees</t>
  </si>
  <si>
    <t>Locket set zarcoon wala bought</t>
  </si>
  <si>
    <t>Kachra gold bought</t>
  </si>
  <si>
    <t>Gold asharfi bought 750</t>
  </si>
  <si>
    <t>Nazish Locket set 5000 jama 21000 baqaya</t>
  </si>
  <si>
    <t>21/10</t>
  </si>
  <si>
    <t>Bindiya Order cleared 17/10/2020 wala</t>
  </si>
  <si>
    <t>D bunday 48R</t>
  </si>
  <si>
    <t>Nosepins 2 adad 36R</t>
  </si>
  <si>
    <t>2700 wapis diye</t>
  </si>
  <si>
    <t>Ring 48R bought + casting piece 48R bought</t>
  </si>
  <si>
    <t>1+0.5</t>
  </si>
  <si>
    <t>22/10</t>
  </si>
  <si>
    <t>Nosepin ball wali adnan bhai bangalan customer</t>
  </si>
  <si>
    <t>Adnan bhai</t>
  </si>
  <si>
    <t>Kara bought 18K</t>
  </si>
  <si>
    <t>Locket set 2 adad without rings bought</t>
  </si>
  <si>
    <t>2.16+5.16</t>
  </si>
  <si>
    <t>.23+.27</t>
  </si>
  <si>
    <t>1500+1500</t>
  </si>
  <si>
    <t>2500 naqad aye</t>
  </si>
  <si>
    <t>24/10</t>
  </si>
  <si>
    <t>Tops 22K</t>
  </si>
  <si>
    <t>Challa bought 48R</t>
  </si>
  <si>
    <t>25/10</t>
  </si>
  <si>
    <t>Ahsan F area</t>
  </si>
  <si>
    <t>Nosepin 48R bina nageenay wali</t>
  </si>
  <si>
    <t>Gents Ring R35 19/10/2020 wali</t>
  </si>
  <si>
    <t>26/10</t>
  </si>
  <si>
    <t>27/10</t>
  </si>
  <si>
    <t>Muhammad Yameen</t>
  </si>
  <si>
    <t>Silver pazaib bought</t>
  </si>
  <si>
    <t>48R Pendant jarao set with ring jhumki wali bought</t>
  </si>
  <si>
    <t xml:space="preserve">Single Customer </t>
  </si>
  <si>
    <t>Nosepins 2 adad bought</t>
  </si>
  <si>
    <t>Sabira Monogram + Chain + D bunday</t>
  </si>
  <si>
    <t>8=8.5</t>
  </si>
  <si>
    <t>Naray Wala</t>
  </si>
  <si>
    <t>28/10</t>
  </si>
  <si>
    <t>Nath MJ</t>
  </si>
  <si>
    <t>Mala Set without ring NJ</t>
  </si>
  <si>
    <t>45000 cash recieved</t>
  </si>
  <si>
    <t>D bunday chain walay+ nosepin 22K bought</t>
  </si>
  <si>
    <t>2.6+0.3</t>
  </si>
  <si>
    <t>Diamond nosepin white 8 cent</t>
  </si>
  <si>
    <t>7000 naqad aye</t>
  </si>
  <si>
    <t>Diamond nosepin bought</t>
  </si>
  <si>
    <t>29/10</t>
  </si>
  <si>
    <t>300 pending</t>
  </si>
  <si>
    <t>Faisal Tiles</t>
  </si>
  <si>
    <t>Emerald Pendant MW</t>
  </si>
  <si>
    <t>Murtuza Khoso CBM</t>
  </si>
  <si>
    <t>31/10</t>
  </si>
  <si>
    <t>Chain Locket Monogram Shahzaib Yamna bought</t>
  </si>
  <si>
    <t>Ring Singaporean 875</t>
  </si>
  <si>
    <t>Locket Set without ring zarcoon wala</t>
  </si>
  <si>
    <t>3900 naqad aye</t>
  </si>
  <si>
    <t>Locket 48R + Tops 48R bought back</t>
  </si>
  <si>
    <t>Account Bushra - 20,000 recieved - Rs 132,000 baqaya</t>
  </si>
  <si>
    <t>November 2020 - 497,500</t>
  </si>
  <si>
    <t>challa + gents ring bought</t>
  </si>
  <si>
    <t>1+1.35</t>
  </si>
  <si>
    <t>Ashraf Machli</t>
  </si>
  <si>
    <t xml:space="preserve">Bunday chain walay </t>
  </si>
  <si>
    <t xml:space="preserve">Baaliyan ball wali choti </t>
  </si>
  <si>
    <t>Order # 45 - Monogram Locket booking</t>
  </si>
  <si>
    <t>Set bought without ring</t>
  </si>
  <si>
    <t>Babar Car Civic</t>
  </si>
  <si>
    <t>Abdullah CBM gold bought remaining profit record</t>
  </si>
  <si>
    <t>Kohat</t>
  </si>
  <si>
    <t>Jhumkiyan 48R bought</t>
  </si>
  <si>
    <t>Order # 46 booking - Chain + jhumkiyan + Locket</t>
  </si>
  <si>
    <t>11.664+7.29+1.458</t>
  </si>
  <si>
    <t>Yasmeen Bengali</t>
  </si>
  <si>
    <t>Diamond Nosepin 9 Cent</t>
  </si>
  <si>
    <t>Pending - profit to be recorded later</t>
  </si>
  <si>
    <t>nosepin 1 nag 36R</t>
  </si>
  <si>
    <t>Bangles 2 adad bought</t>
  </si>
  <si>
    <t>Tops Tikon walay profit record 15/10/2020</t>
  </si>
  <si>
    <t>Challa remaining profit record 15/10/2020</t>
  </si>
  <si>
    <t>1300 naqad aye</t>
  </si>
  <si>
    <t>500 rupees pending tgip</t>
  </si>
  <si>
    <t>Nosering RP 48R</t>
  </si>
  <si>
    <t>Tops 2 adad single piece 875 + noserings bought</t>
  </si>
  <si>
    <t>2 adad set without ring Order book # 139</t>
  </si>
  <si>
    <t>7.55+7.57</t>
  </si>
  <si>
    <t>Gold coin 4 anay</t>
  </si>
  <si>
    <t>Half Set without ring 48R</t>
  </si>
  <si>
    <t>Shaan</t>
  </si>
  <si>
    <t>Order # 44 - Cleared - 4 adad fancy casting chooriyan</t>
  </si>
  <si>
    <t>Fayyaz Darusalam</t>
  </si>
  <si>
    <t>5000 remaining tgip</t>
  </si>
  <si>
    <t>Pearl Nosepin 36R</t>
  </si>
  <si>
    <t>2,600 pending Pending</t>
  </si>
  <si>
    <t>Silver bangles 6 adad bought</t>
  </si>
  <si>
    <t>200 naqad wapis diye</t>
  </si>
  <si>
    <t>2 adad nosepins bought</t>
  </si>
  <si>
    <t xml:space="preserve">Bangle repairing </t>
  </si>
  <si>
    <t>5.43=0.18 wazan barha ginni</t>
  </si>
  <si>
    <t>Bunday bought from Sindhan</t>
  </si>
  <si>
    <t>nosering pech wali</t>
  </si>
  <si>
    <t>Nosepin 2 adad</t>
  </si>
  <si>
    <t>.23+.23</t>
  </si>
  <si>
    <t>Ring bought from Haroon flower ring</t>
  </si>
  <si>
    <t>Locket bought 48R</t>
  </si>
  <si>
    <t>Chain 48R + Ring 48R + Gents ring bought</t>
  </si>
  <si>
    <t>5.55+1.3+2.8</t>
  </si>
  <si>
    <t>Chandi bought</t>
  </si>
  <si>
    <t>Tops 48R Imran Rao Akram biwi</t>
  </si>
  <si>
    <t>3000 baqaya</t>
  </si>
  <si>
    <t>Account Bushra - 20,000 cash recieved. 112,000 baqaya</t>
  </si>
  <si>
    <t>Order # 45 - Cleared - Shumaila Fahad Monogram Pendant</t>
  </si>
  <si>
    <t>Jhumki 48R</t>
  </si>
  <si>
    <t xml:space="preserve">Bunday papa ka nayi </t>
  </si>
  <si>
    <t xml:space="preserve">2 adad nosepins </t>
  </si>
  <si>
    <t>.32+.24</t>
  </si>
  <si>
    <t>1 adad Challa 48R R78</t>
  </si>
  <si>
    <t>1 adad ring 48R</t>
  </si>
  <si>
    <t xml:space="preserve">2000 pending </t>
  </si>
  <si>
    <t>jhumkiyan 48R</t>
  </si>
  <si>
    <t>Purse baaliyan 48R + 2 adad locket 48R bought</t>
  </si>
  <si>
    <t>1.89+1.38</t>
  </si>
  <si>
    <t>Lambi Ring R13</t>
  </si>
  <si>
    <t>Musharraf Waheed</t>
  </si>
  <si>
    <t>14/11</t>
  </si>
  <si>
    <t>backhana ring 48R bought</t>
  </si>
  <si>
    <t>Locket set 48R</t>
  </si>
  <si>
    <t>15/11</t>
  </si>
  <si>
    <t>Chain 916 bought</t>
  </si>
  <si>
    <t xml:space="preserve">Challa bought bara </t>
  </si>
  <si>
    <t>Guluband Set without ring bought</t>
  </si>
  <si>
    <t>20,000 naqad aye</t>
  </si>
  <si>
    <t>Chain saadi Zamzam</t>
  </si>
  <si>
    <t>Pendant Set with Ring</t>
  </si>
  <si>
    <t>16/11</t>
  </si>
  <si>
    <t>Bracelet NJ</t>
  </si>
  <si>
    <t>Ring 48R R84</t>
  </si>
  <si>
    <t>2 adad bachkana ring 48R</t>
  </si>
  <si>
    <t>Order # 46 - Cleared - Jhumkiyan</t>
  </si>
  <si>
    <t>6.9=7.6</t>
  </si>
  <si>
    <t>Order # 46 - Cleared - Chain</t>
  </si>
  <si>
    <t>10.57=11.66</t>
  </si>
  <si>
    <t>Order # 46- Cleared - Locket</t>
  </si>
  <si>
    <t>1.39=1.64</t>
  </si>
  <si>
    <t>Nosepin diamond 9 cent Yasmeen Bengali - 7500 recieved - 5000 baqaya</t>
  </si>
  <si>
    <t>17/11</t>
  </si>
  <si>
    <t>Rings 2 adad IJ - Haseeb</t>
  </si>
  <si>
    <t>2.08+2.33</t>
  </si>
  <si>
    <t>Taakay wala haar bought</t>
  </si>
  <si>
    <t>Account Bushra - Jhumkiyan chain wali</t>
  </si>
  <si>
    <t>1000 pending tgip</t>
  </si>
  <si>
    <t>18/11</t>
  </si>
  <si>
    <t>Nosepin diamond 9 cent Yasmeen bengali remaining profit record</t>
  </si>
  <si>
    <t>Choori bought takay wali DI Khan</t>
  </si>
  <si>
    <t>Locket Set without ring 48R</t>
  </si>
  <si>
    <t>Guluband Set with Ring</t>
  </si>
  <si>
    <t>52500 cash pending</t>
  </si>
  <si>
    <t xml:space="preserve">Gold bought back at Ginni price. Ginni wazan kaata guluband set me se </t>
  </si>
  <si>
    <t>Set without ring bought back</t>
  </si>
  <si>
    <t>Chain bought back</t>
  </si>
  <si>
    <t>Bunday D + Locket bought back</t>
  </si>
  <si>
    <t>19/11</t>
  </si>
  <si>
    <t>Order # 41 - Cleared - Set with Ring 48R</t>
  </si>
  <si>
    <t>21/11</t>
  </si>
  <si>
    <t>Flower Ring 875 Hamza Rehan CBM</t>
  </si>
  <si>
    <t>22/11</t>
  </si>
  <si>
    <t>Set with Ring GD</t>
  </si>
  <si>
    <t>4000 naqad wapis diye sindhan ko</t>
  </si>
  <si>
    <t>Locket fanoos type 875 bought</t>
  </si>
  <si>
    <t>Tops 916 bought</t>
  </si>
  <si>
    <t>Diamond Ring 10K bought</t>
  </si>
  <si>
    <t>Locket bought advocate</t>
  </si>
  <si>
    <t>Order # 47 - booking - Zubair Punjabi</t>
  </si>
  <si>
    <t>23/11</t>
  </si>
  <si>
    <t>Set bought with ring 48R</t>
  </si>
  <si>
    <t>Kamran Hunaid</t>
  </si>
  <si>
    <t>24/11</t>
  </si>
  <si>
    <t>25/11</t>
  </si>
  <si>
    <t>Silver Bracelet Order 1000 jama 2000 baqaya</t>
  </si>
  <si>
    <t>Cleared on 30/11/2020</t>
  </si>
  <si>
    <t>naak ka taar 48R</t>
  </si>
  <si>
    <t>26/11</t>
  </si>
  <si>
    <t>Arshad Zubair ko becha</t>
  </si>
  <si>
    <t>Pendant bought 750</t>
  </si>
  <si>
    <t>Gold Tezaab bought</t>
  </si>
  <si>
    <t>Challa R63</t>
  </si>
  <si>
    <t>Exchanged</t>
  </si>
  <si>
    <t>Chandi Challa</t>
  </si>
  <si>
    <t>28/11</t>
  </si>
  <si>
    <t>Nosepins 2 adad</t>
  </si>
  <si>
    <t>Monogram locket Kiran bought</t>
  </si>
  <si>
    <t>Alam</t>
  </si>
  <si>
    <t>exchanged</t>
  </si>
  <si>
    <t>Saadi baaliyan 48R</t>
  </si>
  <si>
    <t>Locket set with ring bought</t>
  </si>
  <si>
    <t xml:space="preserve">Hira Sana beauty parlour </t>
  </si>
  <si>
    <t>29/11</t>
  </si>
  <si>
    <t>Chain Discovery 875</t>
  </si>
  <si>
    <t>Danish Mobile Supreme Jauhar</t>
  </si>
  <si>
    <t>10000 pending - profit to be recorded later</t>
  </si>
  <si>
    <t>30/11</t>
  </si>
  <si>
    <t>Jhumkiyan</t>
  </si>
  <si>
    <t>22000 naqad aye</t>
  </si>
  <si>
    <t>D Bunday bought</t>
  </si>
  <si>
    <t>Ring bought 875 diamond</t>
  </si>
  <si>
    <t>Profit to be recorded when sold</t>
  </si>
  <si>
    <t>Palladium Ring bought flower Diamond</t>
  </si>
  <si>
    <t>Silver bracelet - Muhammad Ameer</t>
  </si>
  <si>
    <t>December 2020 - 537,550</t>
  </si>
  <si>
    <t>Nosepin bought 22K</t>
  </si>
  <si>
    <t>Plain Challa bought 750</t>
  </si>
  <si>
    <t>Shahzad Tailor</t>
  </si>
  <si>
    <t>Baaliyan 1 jori 48R</t>
  </si>
  <si>
    <t>naak ki baali 48R RP</t>
  </si>
  <si>
    <t>Chain Discovery 875 (29/11/2020 wali)</t>
  </si>
  <si>
    <t>Danish Supreme Mobile Jauhar</t>
  </si>
  <si>
    <t>Waqar Motor - 15,000 recieved - 31,000 baqaya</t>
  </si>
  <si>
    <t>Nill Alhamdulillah</t>
  </si>
  <si>
    <t xml:space="preserve">2 adad karay meenay walay bought </t>
  </si>
  <si>
    <t>Amjad Construction</t>
  </si>
  <si>
    <t>Alam ko bechi</t>
  </si>
  <si>
    <t>Baaliyan 48R meenay wali</t>
  </si>
  <si>
    <t>Half Set without ring</t>
  </si>
  <si>
    <t>1400 cash aye</t>
  </si>
  <si>
    <t>Order # 47 - Cleared - Baaliyan</t>
  </si>
  <si>
    <t>Set with ring bought Mazhar parinday wala</t>
  </si>
  <si>
    <t>Ring R70</t>
  </si>
  <si>
    <t>2000 naqad aye + 1500 or lene hain pending</t>
  </si>
  <si>
    <t>1000 wapis diye</t>
  </si>
  <si>
    <t>Locket R bought</t>
  </si>
  <si>
    <t>Diamond Ring 875</t>
  </si>
  <si>
    <t>45000 naqad aye + 8000 pending</t>
  </si>
  <si>
    <t>Annie Chairman</t>
  </si>
  <si>
    <t>Ball wali Ring bought</t>
  </si>
  <si>
    <t>Mateen Cable - Remaning 52,000 recieved</t>
  </si>
  <si>
    <t>tops 48R</t>
  </si>
  <si>
    <t>Bachkana Ring 48R bought</t>
  </si>
  <si>
    <t>Baby Aunty</t>
  </si>
  <si>
    <t>Order # 48 - Baby Aunty - Monogram Locket</t>
  </si>
  <si>
    <t>Imran Rickshaw</t>
  </si>
  <si>
    <t>Silver Set without ring</t>
  </si>
  <si>
    <t>Challa 48R bought</t>
  </si>
  <si>
    <t>Diamond Ring remaining profit recieved Annie Chairman</t>
  </si>
  <si>
    <t>Balls bought</t>
  </si>
  <si>
    <t>Nosepin exchanged with nosepin(0.21)</t>
  </si>
  <si>
    <t>2 adad chooriyan 26R bought</t>
  </si>
  <si>
    <t>Sold to Alam</t>
  </si>
  <si>
    <t xml:space="preserve">Challa + bari bachkana ring 875 bought </t>
  </si>
  <si>
    <t>1.14+2.03</t>
  </si>
  <si>
    <t>Challa pink stone 375 bought</t>
  </si>
  <si>
    <t>Bara Challa</t>
  </si>
  <si>
    <t>Challa 48R plain R38</t>
  </si>
  <si>
    <t>Chain ball wali bought</t>
  </si>
  <si>
    <t>Tops Tikon walay bought</t>
  </si>
  <si>
    <t>Challa bought 875</t>
  </si>
  <si>
    <t>Bunday patta chain walay bought</t>
  </si>
  <si>
    <t>1700 pending</t>
  </si>
  <si>
    <t>Nathni 22K</t>
  </si>
  <si>
    <t>1600 rupees naqad aye</t>
  </si>
  <si>
    <t>Nosepin bought 48R</t>
  </si>
  <si>
    <t>700 naqad aye</t>
  </si>
  <si>
    <t>Order # 49 - 2 Sets with ring - Saman Nureed</t>
  </si>
  <si>
    <t>5+5</t>
  </si>
  <si>
    <t>13/12</t>
  </si>
  <si>
    <t>Pearl Ring 14K bought</t>
  </si>
  <si>
    <t>Set without ring bought poly die</t>
  </si>
  <si>
    <t>2 adad moti walay sets bought without ring</t>
  </si>
  <si>
    <t>14/12</t>
  </si>
  <si>
    <t>4000 baqaya</t>
  </si>
  <si>
    <t>Tops 48R pehle ke diye hue</t>
  </si>
  <si>
    <t>Nosepin 875 bought</t>
  </si>
  <si>
    <t>1200 cash aye</t>
  </si>
  <si>
    <t>nospeins 2 adad 36R</t>
  </si>
  <si>
    <t>Locket+Bunday+Ring 48R</t>
  </si>
  <si>
    <t>Faisal Carpenter</t>
  </si>
  <si>
    <t>Nosepin 36R 2 adad</t>
  </si>
  <si>
    <t>Total Amount Pending</t>
  </si>
  <si>
    <t>Locket 48R remaining profit record Abid 12/12/2020</t>
  </si>
  <si>
    <t>15/12</t>
  </si>
  <si>
    <t>Tops 916</t>
  </si>
  <si>
    <t>24K Half Ounce Pees pendant bought</t>
  </si>
  <si>
    <t>Ayaz Tasbeen Sanofi</t>
  </si>
  <si>
    <t>Sanofi 8 ratti pendant bought</t>
  </si>
  <si>
    <t>Big fancy challa + Ball Ring booking</t>
  </si>
  <si>
    <t>2.67+2.33</t>
  </si>
  <si>
    <t>2000 jama 43,000 baqaya</t>
  </si>
  <si>
    <t xml:space="preserve">Nosepins 36R 2 adad </t>
  </si>
  <si>
    <t>Exchanged. 1200 naqad aye. 300 rupees baqaya</t>
  </si>
  <si>
    <t>Tops 36R bought</t>
  </si>
  <si>
    <t>16/12</t>
  </si>
  <si>
    <t>Palli Set with Ring</t>
  </si>
  <si>
    <t>Ali Ahmer</t>
  </si>
  <si>
    <t>Challa R68</t>
  </si>
  <si>
    <t>Mala Chain 2+1 ball wali</t>
  </si>
  <si>
    <t>16000 baqaya</t>
  </si>
  <si>
    <t>Profit to be recorded later</t>
  </si>
  <si>
    <t>Baali ek adad bought</t>
  </si>
  <si>
    <t>Nosepin 22K</t>
  </si>
  <si>
    <t>Exchanged - 1850 naqad aye + 150 baqaya tgip</t>
  </si>
  <si>
    <t>Khalil panchaiti customer</t>
  </si>
  <si>
    <t>Nosepin 36R 12/12/2020 wali</t>
  </si>
  <si>
    <t>12000 baqaya</t>
  </si>
  <si>
    <t>Order # 32 - Cleared - Jhumkiyan</t>
  </si>
  <si>
    <t>Ring bought back 48R in recovery</t>
  </si>
  <si>
    <t>1500 tgip guddu pakwan recieved</t>
  </si>
  <si>
    <t>17/12</t>
  </si>
  <si>
    <t>Nosepin single nag 36R</t>
  </si>
  <si>
    <t>Locket 2 adad 48R</t>
  </si>
  <si>
    <t>Chooriyan 2 adad 875 bought</t>
  </si>
  <si>
    <t>Bunday wese 4000+3000 naqad=7000 ke ban rhe hain but burhya se 6500 ke bunday khareede</t>
  </si>
  <si>
    <t>Returned on 22/12/2020</t>
  </si>
  <si>
    <t>19/12</t>
  </si>
  <si>
    <t>0.63+0.63</t>
  </si>
  <si>
    <t>Papa ki customer</t>
  </si>
  <si>
    <t>Baali sinlge bought</t>
  </si>
  <si>
    <t>Balls gold bought</t>
  </si>
  <si>
    <t>20/12</t>
  </si>
  <si>
    <t>Nosepin Diamond 20 cent</t>
  </si>
  <si>
    <t>Chooriyan 2 adad bought</t>
  </si>
  <si>
    <t>Khalil Carpenter</t>
  </si>
  <si>
    <t>2 adad half set with rings bought</t>
  </si>
  <si>
    <t>3.48+4.57</t>
  </si>
  <si>
    <t>Locket 48R+Tops 48R 19/12/2020</t>
  </si>
  <si>
    <t>.63+.64</t>
  </si>
  <si>
    <t>Tops TIO 875 Naray wala</t>
  </si>
  <si>
    <t>21/12</t>
  </si>
  <si>
    <t>400 pending tgip</t>
  </si>
  <si>
    <t>Nosepins 2 adad 36R 14/12/2020</t>
  </si>
  <si>
    <t>22/12</t>
  </si>
  <si>
    <t>1 Tola Coin bought 995</t>
  </si>
  <si>
    <t>Bunday 48R bought back 17/12/2020</t>
  </si>
  <si>
    <t>6500 ke bunday jisme 4000 ka sona tha + 25000+10000+3000 naqad</t>
  </si>
  <si>
    <t>Bunday lambay chain walay Chandi walay</t>
  </si>
  <si>
    <t>23/12</t>
  </si>
  <si>
    <t>Bunda single bought</t>
  </si>
  <si>
    <t>Gents Ring + Lambi ring bought</t>
  </si>
  <si>
    <t>1+1.8</t>
  </si>
  <si>
    <t>Azhar Bhens Colony sister</t>
  </si>
  <si>
    <t>24/12</t>
  </si>
  <si>
    <t>500 naqad aye</t>
  </si>
  <si>
    <t>Phool walay tops bought 875</t>
  </si>
  <si>
    <t>Pazaib</t>
  </si>
  <si>
    <t>26/12</t>
  </si>
  <si>
    <t>2 adad nosepins 36R + Naak ka tar 22K gift</t>
  </si>
  <si>
    <t>Baaliyan 16/12/2020</t>
  </si>
  <si>
    <t>Real Ring 875</t>
  </si>
  <si>
    <t>15000 naqad aye + 13,000 pending</t>
  </si>
  <si>
    <t>Total amount pending</t>
  </si>
  <si>
    <t>Bunday 70R + nosepins bought</t>
  </si>
  <si>
    <t>27/12</t>
  </si>
  <si>
    <t>Locket Allah 48R</t>
  </si>
  <si>
    <t>Locket set without ring 48R</t>
  </si>
  <si>
    <t>Sheheryaar+Tooba</t>
  </si>
  <si>
    <t>5500 wapis diya</t>
  </si>
  <si>
    <t>Haar bought</t>
  </si>
  <si>
    <t>28/12</t>
  </si>
  <si>
    <t>Set 48R with ring 48R</t>
  </si>
  <si>
    <t>Order # 49 - Cleared - Saman Nureed</t>
  </si>
  <si>
    <t>Nosepins 3 adad 36R gift</t>
  </si>
  <si>
    <t>.4+.2</t>
  </si>
  <si>
    <t>29/12</t>
  </si>
  <si>
    <t>30/12</t>
  </si>
  <si>
    <t>Ibrahim Shah</t>
  </si>
  <si>
    <t>40,000 naqad aye</t>
  </si>
  <si>
    <t>Bracelet ZamZam</t>
  </si>
  <si>
    <t>Overseas</t>
  </si>
  <si>
    <t>31/12</t>
  </si>
  <si>
    <t>Diamond Nosepin 10 cent</t>
  </si>
  <si>
    <t>Order # 50 - booking - Mrs Furqan</t>
  </si>
  <si>
    <t>7 adad nosepins bought in order # 50</t>
  </si>
  <si>
    <t>Gents Ring bought 48R</t>
  </si>
  <si>
    <t>Order book</t>
  </si>
  <si>
    <t>Gold Rate 10 grams 22K</t>
  </si>
  <si>
    <t>Customer Name</t>
  </si>
  <si>
    <t>Phone Number</t>
  </si>
  <si>
    <t>Net Weight</t>
  </si>
  <si>
    <t>Gross Weight</t>
  </si>
  <si>
    <t>Total Amount</t>
  </si>
  <si>
    <t>Remaining Amount</t>
  </si>
  <si>
    <t>TGIP Amount</t>
  </si>
  <si>
    <t>Status</t>
  </si>
  <si>
    <t>Faiza</t>
  </si>
  <si>
    <t>03182822351</t>
  </si>
  <si>
    <t>Cleared on 07/10/2020</t>
  </si>
  <si>
    <t>Account Nazish</t>
  </si>
  <si>
    <t>17/08/2020</t>
  </si>
  <si>
    <t>Nazish</t>
  </si>
  <si>
    <t>21000 baqaya</t>
  </si>
  <si>
    <t>24/07/2020</t>
  </si>
  <si>
    <t>03242416292</t>
  </si>
  <si>
    <t>Cleared on 14/09/2020</t>
  </si>
  <si>
    <t>23/07/2020</t>
  </si>
  <si>
    <t>Order # 9 wali</t>
  </si>
  <si>
    <t>Cleared on 13/09/2020</t>
  </si>
  <si>
    <t>Not remember</t>
  </si>
  <si>
    <t>Set wali Altaf</t>
  </si>
  <si>
    <t>Cleared on 15/09/2020</t>
  </si>
  <si>
    <t>26/06/2020</t>
  </si>
  <si>
    <t>Akram Rao ka beta</t>
  </si>
  <si>
    <t>26000 baqaya</t>
  </si>
  <si>
    <t>Daant wala bawla</t>
  </si>
  <si>
    <t>27/05/2020</t>
  </si>
  <si>
    <t>bunday 48R adnan bhai</t>
  </si>
  <si>
    <t>8500 baqaya</t>
  </si>
  <si>
    <t>03131140102</t>
  </si>
  <si>
    <t>2 adad bangles</t>
  </si>
  <si>
    <t>1500 baqaya</t>
  </si>
  <si>
    <t>Wasim Electrician Wife</t>
  </si>
  <si>
    <t>600 baqaya</t>
  </si>
  <si>
    <t>18/02/2020</t>
  </si>
  <si>
    <t>Ring 48R + nosepin jori</t>
  </si>
  <si>
    <t>.98+.3</t>
  </si>
  <si>
    <t>17/02/2020</t>
  </si>
  <si>
    <t>20/09/2020</t>
  </si>
  <si>
    <t>Tops TIO ke 500 + 2000 naqad udhaar</t>
  </si>
  <si>
    <t>Korangi 3 Baaji</t>
  </si>
  <si>
    <t>23/09/2020</t>
  </si>
  <si>
    <t>Haadis Bilal Colony</t>
  </si>
  <si>
    <t>Bunday D E12</t>
  </si>
  <si>
    <t>Ex Chorni</t>
  </si>
  <si>
    <t>Chain locket or jhumkiyan</t>
  </si>
  <si>
    <t>30000 baqaya</t>
  </si>
  <si>
    <t>Cleared on 24/09/2020</t>
  </si>
  <si>
    <t>24/09/2020</t>
  </si>
  <si>
    <t xml:space="preserve">Mrs Furqan </t>
  </si>
  <si>
    <t>Chain kaam wali 875</t>
  </si>
  <si>
    <t>96000 baqaya</t>
  </si>
  <si>
    <t>Cancelled 05/10/2020</t>
  </si>
  <si>
    <t>11000 baqaya</t>
  </si>
  <si>
    <t>28/09/2020</t>
  </si>
  <si>
    <t>Hamza Rehan</t>
  </si>
  <si>
    <t>Mala Chain 875</t>
  </si>
  <si>
    <t>7000 baqaya</t>
  </si>
  <si>
    <t>Cleared on 29/09/2020</t>
  </si>
  <si>
    <t>Bhabhi</t>
  </si>
  <si>
    <t>03486898811</t>
  </si>
  <si>
    <t>15/10/2020</t>
  </si>
  <si>
    <t>Total amount baqaya</t>
  </si>
  <si>
    <t>Returned on 03/11/2020</t>
  </si>
  <si>
    <t>Tops tikon</t>
  </si>
  <si>
    <t>Cleared on 03/11/2020</t>
  </si>
  <si>
    <t>19/10/2020</t>
  </si>
  <si>
    <t>Cleared on 25/10/2020</t>
  </si>
  <si>
    <t>Talha Christian</t>
  </si>
  <si>
    <t>Tiger Eye stone ring</t>
  </si>
  <si>
    <t>29/10/2020</t>
  </si>
  <si>
    <t>Faisal Tile</t>
  </si>
  <si>
    <t>300 baqaya</t>
  </si>
  <si>
    <t>Account Bushra</t>
  </si>
  <si>
    <t>31/10/2020</t>
  </si>
  <si>
    <t>Bushra Hyderabadi</t>
  </si>
  <si>
    <t>Jhumkiyan chain wali</t>
  </si>
  <si>
    <t>Diamond Nosepin 9 cent</t>
  </si>
  <si>
    <t>Cleared on 18/11/2020</t>
  </si>
  <si>
    <t>Qasim ke hath ki customer gori + burhya easypaisa</t>
  </si>
  <si>
    <t>Nosering</t>
  </si>
  <si>
    <t>Cleared</t>
  </si>
  <si>
    <t>Papa ka customer</t>
  </si>
  <si>
    <t>2,600 baqaya</t>
  </si>
  <si>
    <t>Cleared on 11/11/2020</t>
  </si>
  <si>
    <t>Fayyaz Darussalam Order # 44</t>
  </si>
  <si>
    <t>4 adad fancy casting chooriyan</t>
  </si>
  <si>
    <t>Imran Rao Akram wife</t>
  </si>
  <si>
    <t xml:space="preserve">3000 baqaya </t>
  </si>
  <si>
    <t>Qasim ka set 12R wala customer</t>
  </si>
  <si>
    <t>Jhumkiyan + Ring</t>
  </si>
  <si>
    <t>1.16+0.86</t>
  </si>
  <si>
    <t>18/11/2020</t>
  </si>
  <si>
    <t>Shahid Panchayiti Customer</t>
  </si>
  <si>
    <t>29/11/2020</t>
  </si>
  <si>
    <t>0312 3399474</t>
  </si>
  <si>
    <t>10000 baqaya</t>
  </si>
  <si>
    <t>Cleared on 01/12/2020</t>
  </si>
  <si>
    <t>30/11/2020</t>
  </si>
  <si>
    <t>31000 baqaya</t>
  </si>
  <si>
    <t>Diamond Ring</t>
  </si>
  <si>
    <t>Cleared on 07/12/2020</t>
  </si>
  <si>
    <t>Guddu Pakwan</t>
  </si>
  <si>
    <t>Cleared on 16/12/2020</t>
  </si>
  <si>
    <t>Abid</t>
  </si>
  <si>
    <t>1700 baqaya</t>
  </si>
  <si>
    <t>Cleared on 14/12/2020</t>
  </si>
  <si>
    <t>14/12/2020</t>
  </si>
  <si>
    <t>Pension wali bari bee</t>
  </si>
  <si>
    <t>Tops 2 adad 48R</t>
  </si>
  <si>
    <t>1+.75</t>
  </si>
  <si>
    <t>9000+7000</t>
  </si>
  <si>
    <t>Faisal Qaiser Carpenter</t>
  </si>
  <si>
    <t>Cleared on 21/12/2020</t>
  </si>
  <si>
    <t>15/12/2020</t>
  </si>
  <si>
    <t>Big challa + Ring ball</t>
  </si>
  <si>
    <t>43,000 baqaya</t>
  </si>
  <si>
    <t>Pathanni jo amir ke pas gayi phr wapis ayi</t>
  </si>
  <si>
    <t>16/12/2020</t>
  </si>
  <si>
    <t>Cleared on 26/12/2020</t>
  </si>
  <si>
    <t>19/12/2020</t>
  </si>
  <si>
    <t>Arshad - Papa ki customer</t>
  </si>
  <si>
    <t>Locket 48R+Tops 48R</t>
  </si>
  <si>
    <t>0.64+0.63</t>
  </si>
  <si>
    <t>Cleared on 20/12/2020</t>
  </si>
  <si>
    <t>21/12/2020</t>
  </si>
  <si>
    <t>Bilawal Hasan</t>
  </si>
  <si>
    <t>400 baqaya</t>
  </si>
  <si>
    <t>26/12/2020</t>
  </si>
  <si>
    <t>Ring Real 875</t>
  </si>
  <si>
    <t>13000 baqaya</t>
  </si>
  <si>
    <t>Nosepin 2 adad 36R</t>
  </si>
  <si>
    <t>Order #</t>
  </si>
  <si>
    <t>Order Details</t>
  </si>
  <si>
    <t>Advance Amount</t>
  </si>
  <si>
    <t xml:space="preserve">Payment Schedule </t>
  </si>
  <si>
    <t>2 adad thos rings banani hain yaqoot + green zirconia ki. 2 gram or 3 gram me. 3 gram ka size 21 or 2 gram ka size 10</t>
  </si>
  <si>
    <t>03352541313</t>
  </si>
  <si>
    <t>2 adad rings pathar wali</t>
  </si>
  <si>
    <t>-</t>
  </si>
  <si>
    <t>Baaliyan 1 jori mazboot</t>
  </si>
  <si>
    <t>03120100042</t>
  </si>
  <si>
    <t>baaliyan 1 jori mazboot</t>
  </si>
  <si>
    <t>15/09/2020</t>
  </si>
  <si>
    <t>Singaporean locket set with ring + baad me chain bhi deni hai necksize 18 inch.</t>
  </si>
  <si>
    <t>17000 (ring bought 2.4)</t>
  </si>
  <si>
    <t>2.4 ki red zircon wali ring bought for 17,000</t>
  </si>
  <si>
    <t>2 adad peti wali chooriyan + chirma dandi wali ring yaqoot size 19</t>
  </si>
  <si>
    <t>Yasmeen Faisal</t>
  </si>
  <si>
    <t>0316 2373182</t>
  </si>
  <si>
    <t>2 adad peti wali chooriyan + ring yaqoot</t>
  </si>
  <si>
    <t>10+1.5</t>
  </si>
  <si>
    <t>11.5+1.8</t>
  </si>
  <si>
    <t>106500+18000</t>
  </si>
  <si>
    <t>100000+10000</t>
  </si>
  <si>
    <t>6500+8000</t>
  </si>
  <si>
    <t>Cleared on 27/09/2020</t>
  </si>
  <si>
    <t>21/09/2020</t>
  </si>
  <si>
    <t>3 Tola Set 48R</t>
  </si>
  <si>
    <t>45000 - 15/11/2020</t>
  </si>
  <si>
    <t>58000 tola 12K</t>
  </si>
  <si>
    <t>Cleared on 19/11/2020</t>
  </si>
  <si>
    <t>Big challa banwana hai chandi walay mulamay ka size</t>
  </si>
  <si>
    <t>Big challa</t>
  </si>
  <si>
    <t>5000 remaining 15/10/2020</t>
  </si>
  <si>
    <t>Cleared on 15/10/2020</t>
  </si>
  <si>
    <t>Ring tiger eye wali</t>
  </si>
  <si>
    <t>03067543050</t>
  </si>
  <si>
    <t>Ring Tiger eye</t>
  </si>
  <si>
    <t>Ring bought 2.09+ 3000 mazdoori ke anay hain</t>
  </si>
  <si>
    <t>Cleared on 19/10/2020 but 1500 still remaining tgip</t>
  </si>
  <si>
    <t>20/10/2020</t>
  </si>
  <si>
    <t>4 adad chooriyan fancy casting 2 10 anay ka naap</t>
  </si>
  <si>
    <t>Fayyaz Darussalam</t>
  </si>
  <si>
    <t>4 adad chooriyan fancy</t>
  </si>
  <si>
    <t>Gold bought for 150,000 + 100,000 remaining</t>
  </si>
  <si>
    <t>Cleared on 04/11/2020 but 5000 still remaining tgip</t>
  </si>
  <si>
    <t xml:space="preserve">Heart shaped Monogram locket banana hai Fahad Shumaila joining writing me </t>
  </si>
  <si>
    <t>Fahad Shumaila</t>
  </si>
  <si>
    <t>0331 2557925</t>
  </si>
  <si>
    <t>Heart shaped monogram</t>
  </si>
  <si>
    <t>5000 advance cash aye</t>
  </si>
  <si>
    <t>Cleared on 10/11/2020</t>
  </si>
  <si>
    <t>Chain chotay ball wali 1 tolay ki + jhumkiyan 10 anay ki + Locket aari wala 2 anay ka</t>
  </si>
  <si>
    <t>03122384257</t>
  </si>
  <si>
    <t>Chain+Jhumkiyan+Locket</t>
  </si>
  <si>
    <t>1 tola 12 anay pakka sona jumma ibrahim recieved</t>
  </si>
  <si>
    <t>103125 tola 22K</t>
  </si>
  <si>
    <t>Cleared on 16/11/2020</t>
  </si>
  <si>
    <t>22/11/2020</t>
  </si>
  <si>
    <t>Bari baaliyan banani hain moti or kaanta bhi mota ek neeche zay ayegi</t>
  </si>
  <si>
    <t>Baaliyan saadi</t>
  </si>
  <si>
    <t xml:space="preserve">Bunday jama hue wazan 2.65 </t>
  </si>
  <si>
    <t>Cleared on 03/12/2020</t>
  </si>
  <si>
    <t>Shaheen monogram locket</t>
  </si>
  <si>
    <t>Monogram Pendant</t>
  </si>
  <si>
    <t>11,000 cash + 5,000 ka bunda khareeda</t>
  </si>
  <si>
    <t>Cleared on 30/12/2020 but 5500 still pending</t>
  </si>
  <si>
    <t>2 adad sets with ring 22K. 48R wala set ka design</t>
  </si>
  <si>
    <t>Saman Nureed</t>
  </si>
  <si>
    <t>03422783414</t>
  </si>
  <si>
    <t>2 adad set with ring 18R</t>
  </si>
  <si>
    <t>Cleared on 28/12/2020</t>
  </si>
  <si>
    <t>31/12/2020</t>
  </si>
  <si>
    <t>Opal wali ring size artificial challa + Chota orange stone size is 8</t>
  </si>
  <si>
    <t>2 adad rings saadi</t>
  </si>
  <si>
    <t>10,000 cash + 7 adad nosepins bought for 7,000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</si>
</sst>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/d"/>
    <numFmt numFmtId="166" formatCode="mm/dd/yyyy"/>
    <numFmt numFmtId="167" formatCode="m/d/yyyy"/>
  </numFmts>
  <fonts count="17">
    <font>
      <sz val="10.0"/>
      <color rgb="FF000000"/>
      <name val="Arial"/>
    </font>
    <font>
      <b/>
      <sz val="30.0"/>
      <color theme="1"/>
      <name val="Arial"/>
    </font>
    <font>
      <sz val="13.0"/>
      <color theme="1"/>
      <name val="Verdana"/>
    </font>
    <font>
      <b/>
      <sz val="18.0"/>
      <color theme="1"/>
      <name val="Arial"/>
    </font>
    <font>
      <b/>
      <sz val="14.0"/>
      <color theme="1"/>
      <name val="Arial"/>
    </font>
    <font>
      <b/>
      <sz val="36.0"/>
      <color theme="1"/>
      <name val="Arial"/>
    </font>
    <font>
      <sz val="16.0"/>
      <color theme="1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sz val="16.0"/>
      <color rgb="FF000000"/>
      <name val="Arial"/>
    </font>
    <font>
      <b/>
      <sz val="15.0"/>
      <color theme="1"/>
      <name val="Arial"/>
    </font>
    <font>
      <b/>
      <sz val="15.0"/>
      <color rgb="FF00FF00"/>
      <name val="Arial"/>
    </font>
    <font>
      <b/>
      <sz val="12.0"/>
      <color theme="1"/>
      <name val="Arial"/>
    </font>
    <font/>
    <font>
      <sz val="12.0"/>
      <color theme="1"/>
      <name val="Arial"/>
    </font>
    <font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3" fontId="5" numFmtId="0" xfId="0" applyAlignment="1" applyFill="1" applyFont="1">
      <alignment horizontal="center" readingOrder="0" vertical="center"/>
    </xf>
    <xf borderId="0" fillId="0" fontId="6" numFmtId="3" xfId="0" applyAlignment="1" applyFont="1" applyNumberForma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horizontal="left" readingOrder="0"/>
    </xf>
    <xf borderId="0" fillId="5" fontId="4" numFmtId="3" xfId="0" applyAlignment="1" applyFill="1" applyFont="1" applyNumberFormat="1">
      <alignment horizontal="center" vertical="bottom"/>
    </xf>
    <xf borderId="0" fillId="5" fontId="4" numFmtId="3" xfId="0" applyAlignment="1" applyFont="1" applyNumberFormat="1">
      <alignment horizontal="center" readingOrder="0" vertical="bottom"/>
    </xf>
    <xf borderId="0" fillId="0" fontId="7" numFmtId="0" xfId="0" applyAlignment="1" applyFont="1">
      <alignment horizontal="left"/>
    </xf>
    <xf borderId="0" fillId="0" fontId="7" numFmtId="4" xfId="0" applyFont="1" applyNumberFormat="1"/>
    <xf borderId="0" fillId="0" fontId="7" numFmtId="3" xfId="0" applyFont="1" applyNumberFormat="1"/>
    <xf borderId="0" fillId="0" fontId="7" numFmtId="164" xfId="0" applyAlignment="1" applyFont="1" applyNumberFormat="1">
      <alignment horizontal="left" readingOrder="0"/>
    </xf>
    <xf borderId="0" fillId="0" fontId="7" numFmtId="4" xfId="0" applyAlignment="1" applyFont="1" applyNumberFormat="1">
      <alignment readingOrder="0"/>
    </xf>
    <xf borderId="0" fillId="0" fontId="9" numFmtId="3" xfId="0" applyAlignment="1" applyFont="1" applyNumberFormat="1">
      <alignment horizontal="center" readingOrder="0"/>
    </xf>
    <xf borderId="0" fillId="0" fontId="7" numFmtId="3" xfId="0" applyAlignment="1" applyFont="1" applyNumberFormat="1">
      <alignment readingOrder="0"/>
    </xf>
    <xf borderId="0" fillId="0" fontId="9" numFmtId="3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6" fontId="10" numFmtId="0" xfId="0" applyAlignment="1" applyFill="1" applyFont="1">
      <alignment horizontal="center" shrinkToFit="0" vertical="bottom" wrapText="0"/>
    </xf>
    <xf borderId="0" fillId="0" fontId="9" numFmtId="3" xfId="0" applyAlignment="1" applyFont="1" applyNumberFormat="1">
      <alignment readingOrder="0"/>
    </xf>
    <xf borderId="0" fillId="0" fontId="9" numFmtId="3" xfId="0" applyFont="1" applyNumberFormat="1"/>
    <xf borderId="0" fillId="7" fontId="7" numFmtId="0" xfId="0" applyAlignment="1" applyFill="1" applyFont="1">
      <alignment readingOrder="0"/>
    </xf>
    <xf borderId="0" fillId="0" fontId="7" numFmtId="0" xfId="0" applyAlignment="1" applyFont="1">
      <alignment readingOrder="0" shrinkToFit="0" vertical="center" wrapText="1"/>
    </xf>
    <xf borderId="0" fillId="8" fontId="7" numFmtId="0" xfId="0" applyAlignment="1" applyFill="1" applyFont="1">
      <alignment readingOrder="0"/>
    </xf>
    <xf borderId="0" fillId="8" fontId="7" numFmtId="4" xfId="0" applyAlignment="1" applyFont="1" applyNumberFormat="1">
      <alignment readingOrder="0"/>
    </xf>
    <xf borderId="0" fillId="8" fontId="9" numFmtId="3" xfId="0" applyAlignment="1" applyFont="1" applyNumberFormat="1">
      <alignment horizontal="center" readingOrder="0"/>
    </xf>
    <xf borderId="0" fillId="8" fontId="7" numFmtId="3" xfId="0" applyAlignment="1" applyFont="1" applyNumberFormat="1">
      <alignment readingOrder="0"/>
    </xf>
    <xf borderId="0" fillId="0" fontId="7" numFmtId="0" xfId="0" applyAlignment="1" applyFont="1">
      <alignment readingOrder="0" textRotation="45" vertical="center"/>
    </xf>
    <xf borderId="0" fillId="9" fontId="7" numFmtId="0" xfId="0" applyAlignment="1" applyFill="1" applyFont="1">
      <alignment readingOrder="0"/>
    </xf>
    <xf borderId="0" fillId="9" fontId="7" numFmtId="4" xfId="0" applyAlignment="1" applyFont="1" applyNumberFormat="1">
      <alignment readingOrder="0"/>
    </xf>
    <xf borderId="0" fillId="9" fontId="7" numFmtId="3" xfId="0" applyAlignment="1" applyFont="1" applyNumberFormat="1">
      <alignment readingOrder="0"/>
    </xf>
    <xf borderId="0" fillId="9" fontId="7" numFmtId="3" xfId="0" applyFont="1" applyNumberFormat="1"/>
    <xf borderId="0" fillId="0" fontId="6" numFmtId="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9" fontId="7" numFmtId="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vertical="bottom"/>
    </xf>
    <xf borderId="0" fillId="0" fontId="9" numFmtId="3" xfId="0" applyAlignment="1" applyFont="1" applyNumberForma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10" fontId="7" numFmtId="0" xfId="0" applyAlignment="1" applyFill="1" applyFont="1">
      <alignment readingOrder="0"/>
    </xf>
    <xf borderId="0" fillId="10" fontId="9" numFmtId="0" xfId="0" applyAlignment="1" applyFont="1">
      <alignment readingOrder="0"/>
    </xf>
    <xf borderId="0" fillId="10" fontId="9" numFmtId="4" xfId="0" applyAlignment="1" applyFont="1" applyNumberFormat="1">
      <alignment readingOrder="0"/>
    </xf>
    <xf borderId="0" fillId="10" fontId="9" numFmtId="3" xfId="0" applyAlignment="1" applyFont="1" applyNumberFormat="1">
      <alignment readingOrder="0"/>
    </xf>
    <xf borderId="0" fillId="10" fontId="9" numFmtId="3" xfId="0" applyAlignment="1" applyFont="1" applyNumberFormat="1">
      <alignment horizontal="center" readingOrder="0" vertical="bottom"/>
    </xf>
    <xf borderId="0" fillId="11" fontId="3" numFmtId="0" xfId="0" applyAlignment="1" applyFill="1" applyFont="1">
      <alignment horizontal="center" readingOrder="0"/>
    </xf>
    <xf borderId="0" fillId="0" fontId="9" numFmtId="3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readingOrder="0" vertical="center"/>
    </xf>
    <xf borderId="0" fillId="0" fontId="7" numFmtId="0" xfId="0" applyAlignment="1" applyFont="1">
      <alignment readingOrder="0" vertical="center"/>
    </xf>
    <xf borderId="0" fillId="10" fontId="7" numFmtId="4" xfId="0" applyAlignment="1" applyFont="1" applyNumberFormat="1">
      <alignment readingOrder="0"/>
    </xf>
    <xf borderId="0" fillId="10" fontId="9" numFmtId="3" xfId="0" applyAlignment="1" applyFont="1" applyNumberFormat="1">
      <alignment horizontal="center" readingOrder="0"/>
    </xf>
    <xf borderId="0" fillId="10" fontId="7" numFmtId="0" xfId="0" applyFont="1"/>
    <xf borderId="0" fillId="0" fontId="9" numFmtId="0" xfId="0" applyFont="1"/>
    <xf borderId="0" fillId="0" fontId="7" numFmtId="0" xfId="0" applyAlignment="1" applyFont="1">
      <alignment vertical="bottom"/>
    </xf>
    <xf borderId="0" fillId="0" fontId="7" numFmtId="4" xfId="0" applyAlignment="1" applyFont="1" applyNumberFormat="1">
      <alignment vertical="bottom"/>
    </xf>
    <xf borderId="0" fillId="0" fontId="7" numFmtId="3" xfId="0" applyAlignment="1" applyFont="1" applyNumberForma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1" fillId="0" fontId="7" numFmtId="4" xfId="0" applyAlignment="1" applyBorder="1" applyFont="1" applyNumberFormat="1">
      <alignment horizontal="center" vertical="bottom"/>
    </xf>
    <xf borderId="1" fillId="0" fontId="6" numFmtId="3" xfId="0" applyAlignment="1" applyBorder="1" applyFont="1" applyNumberFormat="1">
      <alignment horizontal="center" shrinkToFit="0" vertical="bottom" wrapText="0"/>
    </xf>
    <xf borderId="0" fillId="0" fontId="7" numFmtId="3" xfId="0" applyAlignment="1" applyFont="1" applyNumberFormat="1">
      <alignment horizontal="center" vertical="bottom"/>
    </xf>
    <xf borderId="0" fillId="0" fontId="7" numFmtId="3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 readingOrder="0"/>
    </xf>
    <xf borderId="0" fillId="5" fontId="4" numFmtId="3" xfId="0" applyAlignment="1" applyFont="1" applyNumberFormat="1">
      <alignment horizontal="center" vertical="bottom"/>
    </xf>
    <xf borderId="0" fillId="5" fontId="4" numFmtId="3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4" xfId="0" applyAlignment="1" applyFont="1" applyNumberFormat="1">
      <alignment horizontal="center"/>
    </xf>
    <xf borderId="0" fillId="0" fontId="7" numFmtId="0" xfId="0" applyAlignment="1" applyFont="1">
      <alignment horizontal="center" readingOrder="0" vertical="bottom"/>
    </xf>
    <xf borderId="0" fillId="0" fontId="7" numFmtId="4" xfId="0" applyAlignment="1" applyFont="1" applyNumberFormat="1">
      <alignment horizontal="center" readingOrder="0" vertical="bottom"/>
    </xf>
    <xf borderId="0" fillId="0" fontId="7" numFmtId="3" xfId="0" applyAlignment="1" applyFont="1" applyNumberFormat="1">
      <alignment horizontal="center" readingOrder="0" vertical="bottom"/>
    </xf>
    <xf borderId="0" fillId="0" fontId="9" numFmtId="3" xfId="0" applyAlignment="1" applyFont="1" applyNumberFormat="1">
      <alignment horizontal="center" readingOrder="0" shrinkToFit="0" vertical="bottom" wrapText="0"/>
    </xf>
    <xf borderId="0" fillId="0" fontId="7" numFmtId="4" xfId="0" applyAlignment="1" applyFont="1" applyNumberFormat="1">
      <alignment horizontal="center" vertical="bottom"/>
    </xf>
    <xf borderId="0" fillId="0" fontId="6" numFmtId="3" xfId="0" applyAlignment="1" applyFont="1" applyNumberFormat="1">
      <alignment horizontal="center" shrinkToFit="0" vertical="bottom" wrapText="0"/>
    </xf>
    <xf borderId="0" fillId="7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wrapText="1"/>
    </xf>
    <xf borderId="0" fillId="2" fontId="7" numFmtId="0" xfId="0" applyAlignment="1" applyFont="1">
      <alignment horizontal="center" readingOrder="0" vertical="bottom"/>
    </xf>
    <xf borderId="0" fillId="2" fontId="7" numFmtId="4" xfId="0" applyAlignment="1" applyFont="1" applyNumberFormat="1">
      <alignment horizontal="center" readingOrder="0" vertical="bottom"/>
    </xf>
    <xf borderId="0" fillId="2" fontId="7" numFmtId="3" xfId="0" applyAlignment="1" applyFont="1" applyNumberFormat="1">
      <alignment horizontal="center" vertical="bottom"/>
    </xf>
    <xf borderId="0" fillId="2" fontId="7" numFmtId="3" xfId="0" applyAlignment="1" applyFont="1" applyNumberFormat="1">
      <alignment horizontal="center" readingOrder="0" vertical="bottom"/>
    </xf>
    <xf borderId="0" fillId="2" fontId="7" numFmtId="0" xfId="0" applyAlignment="1" applyFont="1">
      <alignment horizontal="center" readingOrder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shrinkToFit="0" vertical="center" wrapText="1"/>
    </xf>
    <xf borderId="0" fillId="12" fontId="7" numFmtId="0" xfId="0" applyAlignment="1" applyFill="1" applyFont="1">
      <alignment horizontal="center" readingOrder="0" vertical="bottom"/>
    </xf>
    <xf borderId="0" fillId="12" fontId="7" numFmtId="4" xfId="0" applyAlignment="1" applyFont="1" applyNumberFormat="1">
      <alignment horizontal="center" readingOrder="0" vertical="bottom"/>
    </xf>
    <xf borderId="0" fillId="12" fontId="7" numFmtId="3" xfId="0" applyAlignment="1" applyFont="1" applyNumberFormat="1">
      <alignment horizontal="center" readingOrder="0" vertical="bottom"/>
    </xf>
    <xf borderId="0" fillId="12" fontId="7" numFmtId="0" xfId="0" applyAlignment="1" applyFont="1">
      <alignment horizontal="center" readingOrder="0"/>
    </xf>
    <xf borderId="0" fillId="0" fontId="7" numFmtId="3" xfId="0" applyAlignment="1" applyFont="1" applyNumberFormat="1">
      <alignment horizontal="center" readingOrder="0" vertical="center"/>
    </xf>
    <xf borderId="0" fillId="7" fontId="7" numFmtId="0" xfId="0" applyAlignment="1" applyFont="1">
      <alignment horizontal="center"/>
    </xf>
    <xf borderId="0" fillId="7" fontId="4" numFmtId="4" xfId="0" applyAlignment="1" applyFont="1" applyNumberFormat="1">
      <alignment horizontal="center" readingOrder="0"/>
    </xf>
    <xf borderId="0" fillId="7" fontId="4" numFmtId="3" xfId="0" applyAlignment="1" applyFont="1" applyNumberFormat="1">
      <alignment horizontal="center" readingOrder="0"/>
    </xf>
    <xf borderId="0" fillId="7" fontId="11" numFmtId="3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7" numFmtId="0" xfId="0" applyAlignment="1" applyFont="1">
      <alignment readingOrder="0" shrinkToFit="0" wrapText="1"/>
    </xf>
    <xf borderId="0" fillId="7" fontId="7" numFmtId="3" xfId="0" applyFont="1" applyNumberFormat="1"/>
    <xf borderId="0" fillId="7" fontId="7" numFmtId="0" xfId="0" applyFont="1"/>
    <xf borderId="0" fillId="7" fontId="7" numFmtId="3" xfId="0" applyAlignment="1" applyFont="1" applyNumberFormat="1">
      <alignment readingOrder="0"/>
    </xf>
    <xf borderId="0" fillId="3" fontId="13" numFmtId="3" xfId="0" applyAlignment="1" applyFont="1" applyNumberFormat="1">
      <alignment horizontal="center" vertical="bottom"/>
    </xf>
    <xf borderId="0" fillId="3" fontId="13" numFmtId="3" xfId="0" applyAlignment="1" applyFont="1" applyNumberFormat="1">
      <alignment horizontal="center" vertical="bottom"/>
    </xf>
    <xf borderId="0" fillId="0" fontId="7" numFmtId="4" xfId="0" applyAlignment="1" applyFont="1" applyNumberForma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3" fontId="13" numFmtId="3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vertical="center"/>
    </xf>
    <xf borderId="0" fillId="3" fontId="13" numFmtId="3" xfId="0" applyAlignment="1" applyFont="1" applyNumberFormat="1">
      <alignment horizontal="center" readingOrder="0" vertical="bottom"/>
    </xf>
    <xf borderId="0" fillId="0" fontId="14" numFmtId="4" xfId="0" applyAlignment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7" fontId="14" numFmtId="0" xfId="0" applyAlignment="1" applyFont="1">
      <alignment readingOrder="0"/>
    </xf>
    <xf borderId="0" fillId="0" fontId="4" numFmtId="3" xfId="0" applyAlignment="1" applyFont="1" applyNumberFormat="1">
      <alignment horizontal="center" readingOrder="0" vertical="bottom"/>
    </xf>
    <xf borderId="0" fillId="0" fontId="15" numFmtId="0" xfId="0" applyAlignment="1" applyFont="1">
      <alignment readingOrder="0"/>
    </xf>
    <xf borderId="0" fillId="0" fontId="7" numFmtId="49" xfId="0" applyFont="1" applyNumberFormat="1"/>
    <xf borderId="0" fillId="0" fontId="7" numFmtId="2" xfId="0" applyAlignment="1" applyFont="1" applyNumberFormat="1">
      <alignment horizontal="center" readingOrder="0"/>
    </xf>
    <xf borderId="0" fillId="0" fontId="7" numFmtId="2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3" xfId="0" applyAlignment="1" applyFont="1" applyNumberFormat="1">
      <alignment readingOrder="0"/>
    </xf>
    <xf borderId="0" fillId="0" fontId="7" numFmtId="166" xfId="0" applyAlignment="1" applyFont="1" applyNumberFormat="1">
      <alignment horizontal="center" readingOrder="0"/>
    </xf>
    <xf borderId="0" fillId="0" fontId="7" numFmtId="49" xfId="0" applyAlignment="1" applyFont="1" applyNumberFormat="1">
      <alignment readingOrder="0"/>
    </xf>
    <xf borderId="0" fillId="13" fontId="7" numFmtId="0" xfId="0" applyAlignment="1" applyFill="1" applyFont="1">
      <alignment readingOrder="0"/>
    </xf>
    <xf borderId="0" fillId="0" fontId="15" numFmtId="0" xfId="0" applyFont="1"/>
    <xf borderId="0" fillId="0" fontId="7" numFmtId="0" xfId="0" applyAlignment="1" applyFont="1">
      <alignment readingOrder="0" vertical="bottom"/>
    </xf>
    <xf borderId="0" fillId="0" fontId="7" numFmtId="2" xfId="0" applyFont="1" applyNumberFormat="1"/>
    <xf borderId="0" fillId="0" fontId="7" numFmtId="2" xfId="0" applyAlignment="1" applyFont="1" applyNumberFormat="1">
      <alignment horizontal="center"/>
    </xf>
    <xf borderId="0" fillId="4" fontId="16" numFmtId="166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left" readingOrder="0" vertical="bottom"/>
    </xf>
    <xf borderId="0" fillId="0" fontId="7" numFmtId="167" xfId="0" applyAlignment="1" applyFont="1" applyNumberFormat="1">
      <alignment horizontal="center" readingOrder="0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0" fontId="7" numFmtId="0" xfId="0" applyAlignment="1" applyFont="1">
      <alignment horizontal="right" readingOrder="0"/>
    </xf>
    <xf borderId="0" fillId="0" fontId="7" numFmtId="166" xfId="0" applyAlignment="1" applyFont="1" applyNumberFormat="1">
      <alignment horizontal="right" readingOrder="0"/>
    </xf>
    <xf borderId="0" fillId="0" fontId="7" numFmtId="167" xfId="0" applyAlignment="1" applyFont="1" applyNumberFormat="1">
      <alignment horizontal="right" readingOrder="0"/>
    </xf>
    <xf borderId="0" fillId="0" fontId="7" numFmtId="0" xfId="0" applyAlignment="1" applyFont="1">
      <alignment horizontal="right"/>
    </xf>
    <xf borderId="0" fillId="0" fontId="14" numFmtId="0" xfId="0" applyAlignment="1" applyFont="1">
      <alignment horizontal="right" readingOrder="0"/>
    </xf>
    <xf borderId="0" fillId="0" fontId="14" numFmtId="0" xfId="0" applyAlignment="1" applyFont="1">
      <alignment horizontal="center" readingOrder="0"/>
    </xf>
    <xf borderId="0" fillId="0" fontId="14" numFmtId="2" xfId="0" applyAlignment="1" applyFont="1" applyNumberFormat="1">
      <alignment horizontal="center" readingOrder="0"/>
    </xf>
    <xf borderId="0" fillId="13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3" max="3" width="67.43"/>
    <col customWidth="1" min="4" max="4" width="17.0"/>
  </cols>
  <sheetData>
    <row r="1">
      <c r="A1" s="1" t="s">
        <v>0</v>
      </c>
      <c r="L1" s="1"/>
      <c r="M1" s="1"/>
      <c r="N1" s="1"/>
      <c r="O1" s="1"/>
      <c r="P1" s="1"/>
      <c r="Q1" s="1"/>
      <c r="R1" s="1"/>
    </row>
    <row r="2">
      <c r="L2" s="1"/>
      <c r="M2" s="1"/>
      <c r="N2" s="1"/>
      <c r="O2" s="1"/>
      <c r="P2" s="1"/>
      <c r="Q2" s="1"/>
      <c r="R2" s="1"/>
    </row>
    <row r="3">
      <c r="L3" s="1"/>
      <c r="M3" s="1"/>
      <c r="N3" s="1"/>
      <c r="O3" s="1"/>
      <c r="P3" s="1"/>
      <c r="Q3" s="1"/>
      <c r="R3" s="1"/>
    </row>
    <row r="4">
      <c r="A4" s="2" t="s">
        <v>1</v>
      </c>
      <c r="L4" s="2"/>
      <c r="M4" s="2"/>
      <c r="N4" s="2"/>
      <c r="O4" s="2"/>
      <c r="P4" s="2"/>
      <c r="Q4" s="2"/>
      <c r="R4" s="2"/>
    </row>
    <row r="5">
      <c r="A5" s="3" t="s">
        <v>2</v>
      </c>
      <c r="L5" s="3"/>
      <c r="M5" s="3"/>
      <c r="N5" s="3"/>
      <c r="O5" s="3"/>
      <c r="P5" s="3"/>
      <c r="Q5" s="3"/>
      <c r="R5" s="3"/>
    </row>
    <row r="6" ht="30.75" customHeight="1" collapsed="1">
      <c r="A6" s="4" t="s">
        <v>3</v>
      </c>
      <c r="L6" s="3"/>
      <c r="M6" s="3"/>
      <c r="N6" s="3"/>
      <c r="O6" s="3"/>
      <c r="P6" s="3"/>
      <c r="Q6" s="3"/>
      <c r="R6" s="3"/>
    </row>
    <row r="7" ht="21.75" hidden="1" customHeight="1" outlineLevel="1">
      <c r="A7" s="5" t="s">
        <v>4</v>
      </c>
      <c r="B7" s="5" t="s">
        <v>5</v>
      </c>
      <c r="C7" s="5" t="s">
        <v>6</v>
      </c>
      <c r="D7" s="6" t="s">
        <v>7</v>
      </c>
      <c r="E7" s="7" t="s">
        <v>8</v>
      </c>
      <c r="F7" s="7" t="s">
        <v>9</v>
      </c>
      <c r="G7" s="7" t="s">
        <v>10</v>
      </c>
      <c r="H7" s="5" t="s">
        <v>11</v>
      </c>
      <c r="I7" s="8"/>
      <c r="J7" s="3"/>
      <c r="K7" s="3"/>
      <c r="L7" s="3"/>
      <c r="M7" s="3"/>
      <c r="N7" s="3"/>
      <c r="O7" s="3"/>
      <c r="P7" s="3"/>
      <c r="Q7" s="3"/>
      <c r="R7" s="3"/>
    </row>
    <row r="8" ht="44.25" hidden="1" customHeight="1" outlineLevel="1" collapsed="1">
      <c r="A8" s="9" t="s">
        <v>12</v>
      </c>
    </row>
    <row r="9" hidden="1" outlineLevel="2">
      <c r="E9" s="10" t="s">
        <v>13</v>
      </c>
    </row>
    <row r="10" hidden="1" outlineLevel="2">
      <c r="A10" s="11">
        <v>43831.0</v>
      </c>
      <c r="B10" s="12" t="s">
        <v>14</v>
      </c>
      <c r="C10" s="12" t="s">
        <v>15</v>
      </c>
      <c r="D10" s="12">
        <v>0.86</v>
      </c>
      <c r="F10" s="12">
        <v>6500.0</v>
      </c>
      <c r="G10" s="12">
        <v>7200.0</v>
      </c>
    </row>
    <row r="11" hidden="1" outlineLevel="2">
      <c r="C11" s="12" t="s">
        <v>16</v>
      </c>
      <c r="D11" s="12">
        <v>0.58</v>
      </c>
      <c r="F11" s="12">
        <v>6000.0</v>
      </c>
    </row>
    <row r="12" hidden="1" outlineLevel="2">
      <c r="C12" s="12" t="s">
        <v>17</v>
      </c>
      <c r="D12" s="12" t="s">
        <v>18</v>
      </c>
      <c r="F12" s="12">
        <v>2000.0</v>
      </c>
    </row>
    <row r="13" hidden="1" outlineLevel="2">
      <c r="C13" s="12" t="s">
        <v>19</v>
      </c>
      <c r="D13" s="12">
        <v>1.55</v>
      </c>
      <c r="E13" s="12">
        <v>14500.0</v>
      </c>
    </row>
    <row r="14" hidden="1" outlineLevel="2">
      <c r="C14" s="12" t="s">
        <v>20</v>
      </c>
      <c r="D14" s="13">
        <v>1.37</v>
      </c>
    </row>
    <row r="15" hidden="1" outlineLevel="2">
      <c r="F15" s="14" t="s">
        <v>21</v>
      </c>
      <c r="G15" s="15">
        <v>7200.0</v>
      </c>
    </row>
    <row r="16" hidden="1" outlineLevel="2">
      <c r="E16" s="10" t="s">
        <v>13</v>
      </c>
    </row>
    <row r="17" hidden="1" outlineLevel="2">
      <c r="A17" s="11">
        <v>43862.0</v>
      </c>
      <c r="B17" s="12" t="s">
        <v>22</v>
      </c>
      <c r="C17" s="12" t="s">
        <v>23</v>
      </c>
      <c r="D17" s="12">
        <v>2.11</v>
      </c>
      <c r="F17" s="12">
        <v>18000.0</v>
      </c>
      <c r="G17" s="12">
        <v>6000.0</v>
      </c>
    </row>
    <row r="18" hidden="1" outlineLevel="2">
      <c r="C18" s="12" t="s">
        <v>24</v>
      </c>
      <c r="D18" s="12">
        <v>6.51</v>
      </c>
      <c r="F18" s="12">
        <v>46000.0</v>
      </c>
      <c r="G18" s="12">
        <v>2500.0</v>
      </c>
      <c r="H18" s="12" t="s">
        <v>25</v>
      </c>
      <c r="I18" s="12" t="s">
        <v>26</v>
      </c>
    </row>
    <row r="19" hidden="1" outlineLevel="2">
      <c r="C19" s="12" t="s">
        <v>27</v>
      </c>
      <c r="G19" s="12">
        <v>2500.0</v>
      </c>
      <c r="H19" s="12" t="s">
        <v>25</v>
      </c>
    </row>
    <row r="20" hidden="1" outlineLevel="2">
      <c r="C20" s="12" t="s">
        <v>28</v>
      </c>
      <c r="D20" s="12">
        <v>7.05</v>
      </c>
      <c r="F20" s="12">
        <v>52000.0</v>
      </c>
      <c r="G20" s="12">
        <v>2500.0</v>
      </c>
      <c r="H20" s="12" t="s">
        <v>29</v>
      </c>
    </row>
    <row r="21" hidden="1" outlineLevel="2">
      <c r="C21" s="12" t="s">
        <v>30</v>
      </c>
      <c r="D21" s="12">
        <v>0.42</v>
      </c>
      <c r="E21" s="12">
        <v>800.0</v>
      </c>
      <c r="G21" s="12">
        <v>400.0</v>
      </c>
    </row>
    <row r="22" hidden="1" outlineLevel="2">
      <c r="F22" s="14" t="s">
        <v>21</v>
      </c>
      <c r="G22" s="15">
        <f>6000+2500+2500+2500+400</f>
        <v>13900</v>
      </c>
    </row>
    <row r="23" hidden="1" outlineLevel="2">
      <c r="E23" s="10" t="s">
        <v>13</v>
      </c>
    </row>
    <row r="24" hidden="1" outlineLevel="2">
      <c r="A24" s="11">
        <v>43922.0</v>
      </c>
      <c r="B24" s="12" t="s">
        <v>31</v>
      </c>
      <c r="C24" s="12" t="s">
        <v>32</v>
      </c>
      <c r="D24" s="12">
        <v>2.45</v>
      </c>
      <c r="F24" s="12">
        <v>14000.0</v>
      </c>
      <c r="G24" s="12">
        <v>6300.0</v>
      </c>
    </row>
    <row r="25" hidden="1" outlineLevel="2">
      <c r="C25" s="12" t="s">
        <v>16</v>
      </c>
      <c r="D25" s="12">
        <v>0.4</v>
      </c>
      <c r="F25" s="12">
        <v>5000.0</v>
      </c>
    </row>
    <row r="26" hidden="1" outlineLevel="2">
      <c r="C26" s="12" t="s">
        <v>33</v>
      </c>
      <c r="D26" s="12">
        <v>7.34</v>
      </c>
      <c r="E26" s="12">
        <v>46000.0</v>
      </c>
      <c r="G26" s="12">
        <v>4000.0</v>
      </c>
    </row>
    <row r="27" hidden="1" outlineLevel="2">
      <c r="C27" s="12" t="s">
        <v>34</v>
      </c>
      <c r="D27" s="12" t="s">
        <v>35</v>
      </c>
      <c r="F27" s="12">
        <v>2500.0</v>
      </c>
      <c r="G27" s="12">
        <v>1450.0</v>
      </c>
    </row>
    <row r="28" hidden="1" outlineLevel="2">
      <c r="F28" s="14" t="s">
        <v>21</v>
      </c>
      <c r="G28" s="15">
        <f>6300+4000+1450</f>
        <v>11750</v>
      </c>
    </row>
    <row r="29" hidden="1" outlineLevel="2">
      <c r="E29" s="10" t="s">
        <v>13</v>
      </c>
    </row>
    <row r="30" hidden="1" outlineLevel="2">
      <c r="A30" s="11">
        <v>43952.0</v>
      </c>
      <c r="B30" s="12" t="s">
        <v>36</v>
      </c>
      <c r="C30" s="12" t="s">
        <v>37</v>
      </c>
      <c r="D30" s="12">
        <v>1.5</v>
      </c>
      <c r="F30" s="12">
        <v>1000.0</v>
      </c>
      <c r="G30" s="12">
        <v>700.0</v>
      </c>
      <c r="H30" s="12" t="s">
        <v>38</v>
      </c>
    </row>
    <row r="31" hidden="1" outlineLevel="2">
      <c r="C31" s="12" t="s">
        <v>39</v>
      </c>
      <c r="D31" s="12">
        <v>7.0</v>
      </c>
      <c r="E31" s="12">
        <v>44000.0</v>
      </c>
      <c r="G31" s="12">
        <v>3000.0</v>
      </c>
      <c r="H31" s="12" t="s">
        <v>40</v>
      </c>
    </row>
    <row r="32" hidden="1" outlineLevel="2">
      <c r="C32" s="12" t="s">
        <v>41</v>
      </c>
      <c r="D32" s="12">
        <v>1.1</v>
      </c>
      <c r="F32" s="12">
        <v>9000.0</v>
      </c>
      <c r="H32" s="12" t="s">
        <v>42</v>
      </c>
      <c r="I32" s="12" t="s">
        <v>43</v>
      </c>
    </row>
    <row r="33" hidden="1" outlineLevel="2">
      <c r="F33" s="14" t="s">
        <v>21</v>
      </c>
      <c r="G33" s="15">
        <v>3700.0</v>
      </c>
    </row>
    <row r="34" hidden="1" outlineLevel="2">
      <c r="E34" s="10" t="s">
        <v>13</v>
      </c>
    </row>
    <row r="35" hidden="1" outlineLevel="2">
      <c r="A35" s="11">
        <v>43983.0</v>
      </c>
      <c r="B35" s="12" t="s">
        <v>44</v>
      </c>
      <c r="C35" s="12" t="s">
        <v>45</v>
      </c>
      <c r="D35" s="12" t="s">
        <v>46</v>
      </c>
      <c r="G35" s="12">
        <v>2100.0</v>
      </c>
      <c r="H35" s="12" t="s">
        <v>47</v>
      </c>
    </row>
    <row r="36" hidden="1" outlineLevel="2">
      <c r="C36" s="12" t="s">
        <v>48</v>
      </c>
      <c r="D36" s="12">
        <v>0.24</v>
      </c>
    </row>
    <row r="37" hidden="1" outlineLevel="2">
      <c r="C37" s="12" t="s">
        <v>49</v>
      </c>
      <c r="D37" s="12">
        <v>0.13</v>
      </c>
      <c r="G37" s="12">
        <v>500.0</v>
      </c>
    </row>
    <row r="38" hidden="1" outlineLevel="2">
      <c r="E38" s="10"/>
      <c r="F38" s="14" t="s">
        <v>21</v>
      </c>
      <c r="G38" s="15">
        <v>2600.0</v>
      </c>
    </row>
    <row r="39" hidden="1" outlineLevel="2">
      <c r="E39" s="10" t="s">
        <v>13</v>
      </c>
    </row>
    <row r="40" hidden="1" outlineLevel="2">
      <c r="A40" s="11">
        <v>44013.0</v>
      </c>
      <c r="B40" s="12" t="s">
        <v>50</v>
      </c>
      <c r="C40" s="12" t="s">
        <v>51</v>
      </c>
      <c r="D40" s="12">
        <v>0.12</v>
      </c>
      <c r="F40" s="12">
        <v>1300.0</v>
      </c>
      <c r="G40" s="12">
        <v>900.0</v>
      </c>
    </row>
    <row r="41" hidden="1" outlineLevel="2">
      <c r="C41" s="12" t="s">
        <v>52</v>
      </c>
      <c r="D41" s="12">
        <v>0.42</v>
      </c>
      <c r="F41" s="12">
        <v>2500.0</v>
      </c>
      <c r="G41" s="12">
        <v>700.0</v>
      </c>
    </row>
    <row r="42" hidden="1" outlineLevel="2">
      <c r="C42" s="12" t="s">
        <v>53</v>
      </c>
      <c r="D42" s="12">
        <v>4.05</v>
      </c>
      <c r="G42" s="12">
        <v>6650.0</v>
      </c>
      <c r="H42" s="12" t="s">
        <v>54</v>
      </c>
    </row>
    <row r="43" hidden="1" outlineLevel="2">
      <c r="C43" s="12" t="s">
        <v>55</v>
      </c>
      <c r="D43" s="12">
        <v>2.85</v>
      </c>
    </row>
    <row r="44" hidden="1" outlineLevel="2">
      <c r="C44" s="12" t="s">
        <v>56</v>
      </c>
      <c r="D44" s="12" t="s">
        <v>57</v>
      </c>
      <c r="F44" s="12">
        <v>8300.0</v>
      </c>
      <c r="G44" s="12">
        <v>2600.0</v>
      </c>
      <c r="H44" s="12" t="s">
        <v>58</v>
      </c>
    </row>
    <row r="45" hidden="1" outlineLevel="2">
      <c r="C45" s="12" t="s">
        <v>59</v>
      </c>
      <c r="D45" s="12">
        <v>0.8</v>
      </c>
      <c r="F45" s="12">
        <v>7000.0</v>
      </c>
      <c r="G45" s="12">
        <v>1900.0</v>
      </c>
    </row>
    <row r="46" hidden="1" outlineLevel="2">
      <c r="C46" s="12" t="s">
        <v>60</v>
      </c>
      <c r="D46" s="12">
        <v>1.1</v>
      </c>
      <c r="F46" s="12">
        <v>9000.0</v>
      </c>
      <c r="G46" s="12">
        <v>1750.0</v>
      </c>
      <c r="H46" s="12" t="s">
        <v>42</v>
      </c>
    </row>
    <row r="47" hidden="1" outlineLevel="2">
      <c r="C47" s="12"/>
      <c r="D47" s="12"/>
      <c r="F47" s="14" t="s">
        <v>21</v>
      </c>
      <c r="G47" s="15">
        <f>900+700+6650+2600+1900+1750</f>
        <v>14500</v>
      </c>
    </row>
    <row r="48" hidden="1" outlineLevel="2">
      <c r="A48" s="16"/>
      <c r="D48" s="17"/>
      <c r="E48" s="10" t="s">
        <v>13</v>
      </c>
      <c r="F48" s="18"/>
      <c r="G48" s="18"/>
    </row>
    <row r="49" hidden="1" outlineLevel="2">
      <c r="A49" s="19">
        <v>44044.0</v>
      </c>
      <c r="B49" s="12" t="s">
        <v>14</v>
      </c>
      <c r="C49" s="12" t="s">
        <v>61</v>
      </c>
      <c r="D49" s="20">
        <v>3.1</v>
      </c>
      <c r="E49" s="21"/>
      <c r="F49" s="22">
        <v>45000.0</v>
      </c>
      <c r="G49" s="22">
        <v>13000.0</v>
      </c>
      <c r="H49" s="12" t="s">
        <v>62</v>
      </c>
    </row>
    <row r="50" hidden="1" outlineLevel="2">
      <c r="A50" s="16"/>
      <c r="C50" s="12" t="s">
        <v>63</v>
      </c>
      <c r="D50" s="20">
        <v>1.67</v>
      </c>
      <c r="E50" s="21"/>
    </row>
    <row r="51" hidden="1" outlineLevel="2">
      <c r="A51" s="16"/>
      <c r="C51" s="12" t="s">
        <v>64</v>
      </c>
      <c r="D51" s="20">
        <v>0.12</v>
      </c>
    </row>
    <row r="52" hidden="1" outlineLevel="2">
      <c r="A52" s="16"/>
      <c r="C52" s="12" t="s">
        <v>65</v>
      </c>
      <c r="D52" s="20">
        <v>1.15</v>
      </c>
      <c r="E52" s="23">
        <v>4700.0</v>
      </c>
      <c r="F52" s="18"/>
      <c r="G52" s="22">
        <v>1800.0</v>
      </c>
    </row>
    <row r="53" hidden="1" outlineLevel="2">
      <c r="A53" s="16"/>
      <c r="C53" s="12" t="s">
        <v>66</v>
      </c>
      <c r="D53" s="17"/>
      <c r="E53" s="21"/>
      <c r="F53" s="22">
        <v>58000.0</v>
      </c>
      <c r="G53" s="22">
        <v>17900.0</v>
      </c>
    </row>
    <row r="54" hidden="1" outlineLevel="2">
      <c r="F54" s="14" t="s">
        <v>21</v>
      </c>
      <c r="G54" s="15">
        <f>13000+1800+17900</f>
        <v>32700</v>
      </c>
    </row>
    <row r="55" hidden="1" outlineLevel="2">
      <c r="A55" s="16"/>
      <c r="D55" s="17"/>
      <c r="E55" s="10" t="s">
        <v>13</v>
      </c>
      <c r="F55" s="18"/>
      <c r="G55" s="18"/>
    </row>
    <row r="56" hidden="1" outlineLevel="2">
      <c r="A56" s="19">
        <v>44075.0</v>
      </c>
      <c r="B56" s="12" t="s">
        <v>22</v>
      </c>
      <c r="C56" s="12" t="s">
        <v>67</v>
      </c>
      <c r="D56" s="20">
        <v>1.44</v>
      </c>
      <c r="E56" s="23">
        <v>6500.0</v>
      </c>
      <c r="F56" s="18"/>
      <c r="G56" s="22">
        <v>700.0</v>
      </c>
    </row>
    <row r="57" hidden="1" outlineLevel="2">
      <c r="A57" s="16"/>
      <c r="C57" s="12" t="s">
        <v>68</v>
      </c>
      <c r="D57" s="20">
        <v>20.48</v>
      </c>
      <c r="E57" s="21"/>
      <c r="F57" s="22">
        <v>166000.0</v>
      </c>
      <c r="G57" s="22">
        <v>30000.0</v>
      </c>
    </row>
    <row r="58" hidden="1" outlineLevel="2">
      <c r="A58" s="16"/>
      <c r="C58" s="12" t="s">
        <v>69</v>
      </c>
      <c r="D58" s="17"/>
      <c r="E58" s="21"/>
      <c r="F58" s="18"/>
      <c r="G58" s="22">
        <v>300.0</v>
      </c>
    </row>
    <row r="59" hidden="1" outlineLevel="2">
      <c r="F59" s="14" t="s">
        <v>21</v>
      </c>
      <c r="G59" s="15">
        <f>30000+700+300</f>
        <v>31000</v>
      </c>
    </row>
    <row r="60" hidden="1" outlineLevel="2">
      <c r="A60" s="16"/>
      <c r="D60" s="17"/>
      <c r="E60" s="10" t="s">
        <v>13</v>
      </c>
      <c r="F60" s="18"/>
      <c r="G60" s="18"/>
    </row>
    <row r="61" hidden="1" outlineLevel="2">
      <c r="A61" s="19">
        <v>44136.0</v>
      </c>
      <c r="B61" s="12" t="s">
        <v>31</v>
      </c>
      <c r="C61" s="12" t="s">
        <v>70</v>
      </c>
      <c r="D61" s="20">
        <v>23.39</v>
      </c>
      <c r="E61" s="21"/>
      <c r="F61" s="22">
        <v>181500.0</v>
      </c>
      <c r="G61" s="22">
        <v>3000.0</v>
      </c>
      <c r="H61" s="12" t="s">
        <v>71</v>
      </c>
    </row>
    <row r="62" hidden="1" outlineLevel="2">
      <c r="A62" s="16"/>
      <c r="C62" s="12" t="s">
        <v>72</v>
      </c>
      <c r="D62" s="17"/>
      <c r="E62" s="21"/>
      <c r="F62" s="18"/>
      <c r="G62" s="18"/>
    </row>
    <row r="63" hidden="1" outlineLevel="2">
      <c r="A63" s="16"/>
      <c r="C63" s="12" t="s">
        <v>73</v>
      </c>
      <c r="D63" s="20">
        <v>21.41</v>
      </c>
      <c r="E63" s="23">
        <v>285000.0</v>
      </c>
      <c r="F63" s="18"/>
      <c r="G63" s="22">
        <v>5000.0</v>
      </c>
      <c r="H63" s="12" t="s">
        <v>74</v>
      </c>
    </row>
    <row r="64" hidden="1" outlineLevel="2">
      <c r="A64" s="16"/>
      <c r="C64" s="12" t="s">
        <v>75</v>
      </c>
      <c r="D64" s="20">
        <v>5.6</v>
      </c>
      <c r="F64" s="18"/>
    </row>
    <row r="65" hidden="1" outlineLevel="2">
      <c r="A65" s="16"/>
      <c r="C65" s="12" t="s">
        <v>76</v>
      </c>
      <c r="D65" s="20" t="s">
        <v>77</v>
      </c>
      <c r="F65" s="18"/>
    </row>
    <row r="66" hidden="1" outlineLevel="2">
      <c r="A66" s="16"/>
      <c r="C66" s="12" t="s">
        <v>78</v>
      </c>
      <c r="D66" s="20">
        <v>2.07</v>
      </c>
      <c r="F66" s="18"/>
    </row>
    <row r="67" hidden="1" outlineLevel="2">
      <c r="A67" s="16"/>
      <c r="C67" s="12" t="s">
        <v>79</v>
      </c>
      <c r="D67" s="20">
        <v>16.45</v>
      </c>
      <c r="F67" s="18"/>
    </row>
    <row r="68" hidden="1" outlineLevel="2">
      <c r="A68" s="16"/>
      <c r="D68" s="17"/>
      <c r="E68" s="21"/>
      <c r="F68" s="14" t="s">
        <v>21</v>
      </c>
      <c r="G68" s="15">
        <v>8000.0</v>
      </c>
    </row>
    <row r="69" hidden="1" outlineLevel="2">
      <c r="A69" s="16"/>
      <c r="D69" s="17"/>
      <c r="E69" s="10" t="s">
        <v>13</v>
      </c>
      <c r="F69" s="18"/>
      <c r="G69" s="18"/>
    </row>
    <row r="70" hidden="1" outlineLevel="2">
      <c r="A70" s="19">
        <v>44166.0</v>
      </c>
      <c r="B70" s="12" t="s">
        <v>36</v>
      </c>
      <c r="C70" s="12" t="s">
        <v>80</v>
      </c>
      <c r="D70" s="20">
        <v>2.6</v>
      </c>
      <c r="E70" s="23">
        <v>16000.0</v>
      </c>
      <c r="F70" s="18"/>
      <c r="G70" s="22">
        <v>0.0</v>
      </c>
      <c r="H70" s="12" t="s">
        <v>81</v>
      </c>
    </row>
    <row r="71" hidden="1" outlineLevel="2">
      <c r="A71" s="16"/>
      <c r="C71" s="12" t="s">
        <v>82</v>
      </c>
      <c r="D71" s="20" t="s">
        <v>83</v>
      </c>
      <c r="E71" s="21"/>
      <c r="F71" s="22" t="s">
        <v>84</v>
      </c>
      <c r="G71" s="22">
        <v>3100.0</v>
      </c>
    </row>
    <row r="72" hidden="1" outlineLevel="2">
      <c r="A72" s="16"/>
      <c r="C72" s="12" t="s">
        <v>85</v>
      </c>
      <c r="D72" s="20">
        <v>2.73</v>
      </c>
      <c r="E72" s="23">
        <v>14500.0</v>
      </c>
      <c r="F72" s="18"/>
      <c r="G72" s="22">
        <v>800.0</v>
      </c>
    </row>
    <row r="73" hidden="1" outlineLevel="2">
      <c r="A73" s="16"/>
      <c r="D73" s="17"/>
      <c r="E73" s="21"/>
      <c r="F73" s="14" t="s">
        <v>21</v>
      </c>
      <c r="G73" s="15">
        <f>3100+800+0</f>
        <v>3900</v>
      </c>
    </row>
    <row r="74" hidden="1" outlineLevel="2">
      <c r="A74" s="16"/>
      <c r="D74" s="17"/>
      <c r="E74" s="10" t="s">
        <v>13</v>
      </c>
      <c r="F74" s="18"/>
      <c r="G74" s="18"/>
    </row>
    <row r="75" hidden="1" outlineLevel="2">
      <c r="A75" s="24" t="s">
        <v>86</v>
      </c>
      <c r="B75" s="12" t="s">
        <v>44</v>
      </c>
      <c r="C75" s="12" t="s">
        <v>76</v>
      </c>
      <c r="D75" s="20" t="s">
        <v>87</v>
      </c>
      <c r="E75" s="23">
        <v>26000.0</v>
      </c>
      <c r="F75" s="18"/>
      <c r="G75" s="22">
        <v>2500.0</v>
      </c>
      <c r="H75" s="12" t="s">
        <v>88</v>
      </c>
    </row>
    <row r="76" hidden="1" outlineLevel="2">
      <c r="A76" s="16"/>
      <c r="D76" s="17"/>
      <c r="E76" s="21"/>
      <c r="F76" s="14" t="s">
        <v>21</v>
      </c>
      <c r="G76" s="15">
        <v>2500.0</v>
      </c>
    </row>
    <row r="77" hidden="1" outlineLevel="2">
      <c r="A77" s="16"/>
      <c r="D77" s="17"/>
      <c r="E77" s="10" t="s">
        <v>13</v>
      </c>
      <c r="F77" s="18"/>
      <c r="G77" s="18"/>
    </row>
    <row r="78" hidden="1" outlineLevel="2">
      <c r="A78" s="24" t="s">
        <v>89</v>
      </c>
      <c r="B78" s="12" t="s">
        <v>50</v>
      </c>
      <c r="C78" s="12" t="s">
        <v>90</v>
      </c>
      <c r="D78" s="20">
        <v>23.58</v>
      </c>
      <c r="E78" s="23">
        <v>175600.0</v>
      </c>
      <c r="F78" s="18"/>
      <c r="G78" s="22">
        <v>3000.0</v>
      </c>
      <c r="H78" s="12" t="s">
        <v>91</v>
      </c>
    </row>
    <row r="79" hidden="1" outlineLevel="2">
      <c r="A79" s="16"/>
      <c r="C79" s="12" t="s">
        <v>92</v>
      </c>
      <c r="D79" s="20">
        <v>5.832</v>
      </c>
      <c r="E79" s="21"/>
      <c r="F79" s="22">
        <v>46000.0</v>
      </c>
      <c r="G79" s="22">
        <v>1800.0</v>
      </c>
      <c r="H79" s="12" t="s">
        <v>93</v>
      </c>
    </row>
    <row r="80" hidden="1" outlineLevel="2">
      <c r="A80" s="16"/>
      <c r="C80" s="12" t="s">
        <v>65</v>
      </c>
      <c r="D80" s="20">
        <v>1.17</v>
      </c>
      <c r="E80" s="23">
        <v>5500.0</v>
      </c>
      <c r="F80" s="18"/>
      <c r="G80" s="22">
        <v>200.0</v>
      </c>
    </row>
    <row r="81" hidden="1" outlineLevel="2">
      <c r="A81" s="16"/>
      <c r="D81" s="17"/>
      <c r="E81" s="21"/>
      <c r="F81" s="14" t="s">
        <v>21</v>
      </c>
      <c r="G81" s="15">
        <f>3000+1800+200</f>
        <v>5000</v>
      </c>
    </row>
    <row r="82" hidden="1" outlineLevel="2">
      <c r="A82" s="25" t="s">
        <v>94</v>
      </c>
    </row>
    <row r="83" hidden="1" outlineLevel="2">
      <c r="A83" s="16"/>
      <c r="D83" s="17"/>
      <c r="E83" s="10" t="s">
        <v>13</v>
      </c>
      <c r="F83" s="18"/>
      <c r="G83" s="18"/>
    </row>
    <row r="84" hidden="1" outlineLevel="2">
      <c r="A84" s="24" t="s">
        <v>95</v>
      </c>
      <c r="B84" s="12" t="s">
        <v>22</v>
      </c>
      <c r="C84" s="12" t="s">
        <v>96</v>
      </c>
      <c r="D84" s="20">
        <v>3.25</v>
      </c>
      <c r="E84" s="21"/>
      <c r="F84" s="22">
        <v>2000.0</v>
      </c>
      <c r="G84" s="22">
        <v>1500.0</v>
      </c>
    </row>
    <row r="85" hidden="1" outlineLevel="2">
      <c r="A85" s="16"/>
      <c r="C85" s="12" t="s">
        <v>51</v>
      </c>
      <c r="D85" s="20">
        <v>0.44</v>
      </c>
      <c r="E85" s="21"/>
      <c r="F85" s="22">
        <v>2800.0</v>
      </c>
      <c r="G85" s="22">
        <v>1000.0</v>
      </c>
    </row>
    <row r="86" hidden="1" outlineLevel="2">
      <c r="A86" s="16"/>
      <c r="D86" s="17"/>
      <c r="E86" s="21"/>
      <c r="F86" s="14" t="s">
        <v>21</v>
      </c>
      <c r="G86" s="15">
        <v>2500.0</v>
      </c>
    </row>
    <row r="87" hidden="1" outlineLevel="2">
      <c r="A87" s="16"/>
      <c r="D87" s="17"/>
      <c r="E87" s="10" t="s">
        <v>13</v>
      </c>
      <c r="F87" s="18"/>
      <c r="G87" s="18"/>
    </row>
    <row r="88" hidden="1" outlineLevel="2">
      <c r="A88" s="24" t="s">
        <v>97</v>
      </c>
      <c r="B88" s="12" t="s">
        <v>31</v>
      </c>
      <c r="C88" s="12" t="s">
        <v>76</v>
      </c>
      <c r="D88" s="20" t="s">
        <v>98</v>
      </c>
      <c r="E88" s="23">
        <v>35500.0</v>
      </c>
      <c r="F88" s="18"/>
      <c r="G88" s="22">
        <v>5200.0</v>
      </c>
    </row>
    <row r="89" hidden="1" outlineLevel="2">
      <c r="A89" s="16"/>
      <c r="C89" s="12" t="s">
        <v>99</v>
      </c>
      <c r="D89" s="20">
        <v>0.2</v>
      </c>
      <c r="E89" s="23">
        <v>500.0</v>
      </c>
      <c r="F89" s="18"/>
      <c r="G89" s="22">
        <v>100.0</v>
      </c>
    </row>
    <row r="90" hidden="1" outlineLevel="2">
      <c r="A90" s="24" t="s">
        <v>100</v>
      </c>
      <c r="C90" s="12" t="s">
        <v>51</v>
      </c>
      <c r="D90" s="20">
        <v>0.11</v>
      </c>
      <c r="E90" s="21"/>
      <c r="F90" s="22">
        <v>1250.0</v>
      </c>
      <c r="G90" s="22">
        <v>900.0</v>
      </c>
    </row>
    <row r="91" hidden="1" outlineLevel="2">
      <c r="A91" s="16"/>
      <c r="D91" s="17"/>
      <c r="E91" s="21"/>
      <c r="F91" s="14" t="s">
        <v>21</v>
      </c>
      <c r="G91" s="15">
        <f>5200+100+900</f>
        <v>6200</v>
      </c>
    </row>
    <row r="92" hidden="1" outlineLevel="2">
      <c r="A92" s="16"/>
      <c r="D92" s="17"/>
      <c r="E92" s="10" t="s">
        <v>13</v>
      </c>
      <c r="F92" s="18"/>
      <c r="G92" s="18"/>
    </row>
    <row r="93" hidden="1" outlineLevel="2">
      <c r="A93" s="24" t="s">
        <v>101</v>
      </c>
      <c r="B93" s="12" t="s">
        <v>36</v>
      </c>
      <c r="C93" s="12" t="s">
        <v>65</v>
      </c>
      <c r="D93" s="20">
        <v>1.32</v>
      </c>
      <c r="E93" s="23">
        <v>6100.0</v>
      </c>
      <c r="F93" s="18"/>
      <c r="G93" s="22">
        <v>500.0</v>
      </c>
    </row>
    <row r="94" hidden="1" outlineLevel="2">
      <c r="A94" s="16"/>
      <c r="C94" s="12" t="s">
        <v>102</v>
      </c>
      <c r="D94" s="20">
        <v>1.07</v>
      </c>
      <c r="E94" s="21"/>
      <c r="F94" s="22">
        <v>11000.0</v>
      </c>
      <c r="G94" s="22">
        <v>6800.0</v>
      </c>
    </row>
    <row r="95" hidden="1" outlineLevel="2">
      <c r="A95" s="16"/>
      <c r="C95" s="12" t="s">
        <v>16</v>
      </c>
      <c r="D95" s="20">
        <v>0.51</v>
      </c>
      <c r="E95" s="21"/>
      <c r="F95" s="22">
        <v>3500.0</v>
      </c>
      <c r="G95" s="22">
        <v>300.0</v>
      </c>
      <c r="I95" s="12" t="s">
        <v>103</v>
      </c>
    </row>
    <row r="96" hidden="1" outlineLevel="2">
      <c r="A96" s="16"/>
      <c r="C96" s="12" t="s">
        <v>104</v>
      </c>
      <c r="D96" s="20">
        <v>2.52</v>
      </c>
      <c r="E96" s="21"/>
      <c r="F96" s="22">
        <v>25000.0</v>
      </c>
      <c r="G96" s="22">
        <v>7300.0</v>
      </c>
      <c r="H96" s="12" t="s">
        <v>105</v>
      </c>
    </row>
    <row r="97" hidden="1" outlineLevel="2">
      <c r="A97" s="16"/>
      <c r="C97" s="12" t="s">
        <v>52</v>
      </c>
      <c r="D97" s="20">
        <v>0.43</v>
      </c>
      <c r="E97" s="21"/>
      <c r="F97" s="22">
        <v>2500.0</v>
      </c>
      <c r="G97" s="22">
        <v>700.0</v>
      </c>
    </row>
    <row r="98" hidden="1" outlineLevel="2">
      <c r="A98" s="16"/>
      <c r="C98" s="12" t="s">
        <v>30</v>
      </c>
      <c r="D98" s="20">
        <v>1.23</v>
      </c>
      <c r="E98" s="23">
        <v>3000.0</v>
      </c>
      <c r="F98" s="18"/>
      <c r="G98" s="22">
        <v>400.0</v>
      </c>
    </row>
    <row r="99" hidden="1" outlineLevel="2">
      <c r="A99" s="16"/>
      <c r="C99" s="12" t="s">
        <v>106</v>
      </c>
      <c r="D99" s="20">
        <v>0.98</v>
      </c>
      <c r="E99" s="21"/>
      <c r="F99" s="22">
        <v>7000.0</v>
      </c>
      <c r="G99" s="22">
        <v>1500.0</v>
      </c>
    </row>
    <row r="100" hidden="1" outlineLevel="2">
      <c r="A100" s="16"/>
      <c r="C100" s="12" t="s">
        <v>19</v>
      </c>
      <c r="D100" s="20">
        <v>1.74</v>
      </c>
      <c r="E100" s="23">
        <v>9000.0</v>
      </c>
      <c r="F100" s="18"/>
    </row>
    <row r="101" hidden="1" outlineLevel="2">
      <c r="A101" s="16"/>
      <c r="C101" s="12" t="s">
        <v>107</v>
      </c>
      <c r="D101" s="20">
        <v>0.22</v>
      </c>
      <c r="E101" s="21"/>
      <c r="F101" s="22">
        <v>2000.0</v>
      </c>
      <c r="G101" s="22">
        <v>1050.0</v>
      </c>
      <c r="H101" s="12" t="s">
        <v>108</v>
      </c>
    </row>
    <row r="102" hidden="1" outlineLevel="2">
      <c r="A102" s="16"/>
      <c r="C102" s="12" t="s">
        <v>109</v>
      </c>
      <c r="D102" s="20">
        <v>0.1</v>
      </c>
      <c r="E102" s="21"/>
      <c r="F102" s="22">
        <v>1000.0</v>
      </c>
      <c r="G102" s="22">
        <v>650.0</v>
      </c>
    </row>
    <row r="103" hidden="1" outlineLevel="2">
      <c r="A103" s="16"/>
      <c r="C103" s="12" t="s">
        <v>41</v>
      </c>
      <c r="D103" s="20">
        <v>0.98</v>
      </c>
      <c r="E103" s="21"/>
      <c r="F103" s="22">
        <v>20000.0</v>
      </c>
      <c r="G103" s="22">
        <v>2300.0</v>
      </c>
    </row>
    <row r="104" hidden="1" outlineLevel="2">
      <c r="A104" s="16"/>
      <c r="C104" s="12" t="s">
        <v>110</v>
      </c>
      <c r="D104" s="20">
        <v>1.74</v>
      </c>
      <c r="E104" s="21"/>
    </row>
    <row r="105" hidden="1" outlineLevel="2">
      <c r="A105" s="16"/>
      <c r="D105" s="17"/>
      <c r="E105" s="21"/>
      <c r="F105" s="14" t="s">
        <v>21</v>
      </c>
      <c r="G105" s="15">
        <f>500+6800+300+7300+700+400+1500+1050+650</f>
        <v>19200</v>
      </c>
    </row>
    <row r="106" hidden="1" outlineLevel="2">
      <c r="A106" s="16"/>
      <c r="D106" s="17"/>
      <c r="E106" s="10" t="s">
        <v>13</v>
      </c>
      <c r="F106" s="18"/>
      <c r="G106" s="18"/>
    </row>
    <row r="107" hidden="1" outlineLevel="2">
      <c r="A107" s="24" t="s">
        <v>111</v>
      </c>
      <c r="B107" s="12" t="s">
        <v>44</v>
      </c>
      <c r="C107" s="12" t="s">
        <v>106</v>
      </c>
      <c r="D107" s="20">
        <v>0.86</v>
      </c>
      <c r="E107" s="21"/>
      <c r="F107" s="22">
        <v>6500.0</v>
      </c>
      <c r="G107" s="22">
        <v>1800.0</v>
      </c>
    </row>
    <row r="108" hidden="1" outlineLevel="2">
      <c r="A108" s="16"/>
      <c r="C108" s="12" t="s">
        <v>112</v>
      </c>
      <c r="D108" s="20">
        <v>2.64</v>
      </c>
      <c r="E108" s="23">
        <v>15000.0</v>
      </c>
      <c r="F108" s="18"/>
      <c r="G108" s="18"/>
      <c r="H108" s="12" t="s">
        <v>113</v>
      </c>
    </row>
    <row r="109" hidden="1" outlineLevel="2">
      <c r="A109" s="16"/>
      <c r="D109" s="17"/>
      <c r="E109" s="21"/>
      <c r="F109" s="14" t="s">
        <v>21</v>
      </c>
      <c r="G109" s="15">
        <v>1800.0</v>
      </c>
    </row>
    <row r="110" hidden="1" outlineLevel="2">
      <c r="A110" s="16"/>
      <c r="D110" s="17"/>
      <c r="E110" s="10" t="s">
        <v>13</v>
      </c>
      <c r="F110" s="18"/>
      <c r="G110" s="18"/>
    </row>
    <row r="111" hidden="1" outlineLevel="2">
      <c r="A111" s="24" t="s">
        <v>114</v>
      </c>
      <c r="B111" s="12" t="s">
        <v>50</v>
      </c>
      <c r="C111" s="12" t="s">
        <v>115</v>
      </c>
      <c r="D111" s="20">
        <v>1.01</v>
      </c>
      <c r="E111" s="21"/>
      <c r="F111" s="22">
        <v>7000.0</v>
      </c>
      <c r="G111" s="22">
        <v>500.0</v>
      </c>
      <c r="H111" s="12" t="s">
        <v>116</v>
      </c>
    </row>
    <row r="112" hidden="1" outlineLevel="2">
      <c r="A112" s="16"/>
      <c r="C112" s="12" t="s">
        <v>20</v>
      </c>
      <c r="D112" s="20">
        <v>0.92</v>
      </c>
      <c r="E112" s="23">
        <v>4000.0</v>
      </c>
      <c r="F112" s="18"/>
      <c r="G112" s="22">
        <v>200.0</v>
      </c>
    </row>
    <row r="113" hidden="1" outlineLevel="2">
      <c r="A113" s="16"/>
      <c r="C113" s="12" t="s">
        <v>117</v>
      </c>
      <c r="D113" s="20">
        <v>0.37</v>
      </c>
      <c r="E113" s="23">
        <v>800.0</v>
      </c>
      <c r="F113" s="18"/>
    </row>
    <row r="114" hidden="1" outlineLevel="2">
      <c r="A114" s="16"/>
      <c r="C114" s="12" t="s">
        <v>118</v>
      </c>
      <c r="D114" s="20">
        <v>0.2</v>
      </c>
      <c r="E114" s="21"/>
      <c r="F114" s="22">
        <v>5500.0</v>
      </c>
      <c r="G114" s="18"/>
      <c r="H114" s="12" t="s">
        <v>119</v>
      </c>
    </row>
    <row r="115" hidden="1" outlineLevel="2">
      <c r="A115" s="16"/>
      <c r="C115" s="12"/>
      <c r="D115" s="20"/>
      <c r="E115" s="21"/>
      <c r="F115" s="14" t="s">
        <v>21</v>
      </c>
      <c r="G115" s="15">
        <v>700.0</v>
      </c>
      <c r="H115" s="12"/>
    </row>
    <row r="116" hidden="1" outlineLevel="2">
      <c r="A116" s="16"/>
      <c r="D116" s="17"/>
      <c r="E116" s="10" t="s">
        <v>13</v>
      </c>
      <c r="F116" s="18"/>
      <c r="G116" s="18"/>
    </row>
    <row r="117" hidden="1" outlineLevel="2">
      <c r="A117" s="24" t="s">
        <v>120</v>
      </c>
      <c r="B117" s="12" t="s">
        <v>14</v>
      </c>
      <c r="C117" s="12" t="s">
        <v>106</v>
      </c>
      <c r="D117" s="20">
        <v>0.98</v>
      </c>
      <c r="E117" s="21"/>
      <c r="F117" s="22">
        <v>7000.0</v>
      </c>
      <c r="G117" s="22">
        <v>1500.0</v>
      </c>
    </row>
    <row r="118" hidden="1" outlineLevel="2">
      <c r="A118" s="16"/>
      <c r="C118" s="12" t="s">
        <v>121</v>
      </c>
      <c r="D118" s="20">
        <v>0.11</v>
      </c>
      <c r="E118" s="21"/>
      <c r="F118" s="22">
        <v>1000.0</v>
      </c>
      <c r="G118" s="22">
        <v>650.0</v>
      </c>
    </row>
    <row r="119" hidden="1" outlineLevel="2">
      <c r="A119" s="16"/>
      <c r="C119" s="12" t="s">
        <v>122</v>
      </c>
      <c r="D119" s="20">
        <v>15.05</v>
      </c>
      <c r="E119" s="23">
        <v>78000.0</v>
      </c>
      <c r="F119" s="18"/>
      <c r="G119" s="22">
        <v>20000.0</v>
      </c>
    </row>
    <row r="120" hidden="1" outlineLevel="2">
      <c r="A120" s="16"/>
      <c r="C120" s="12" t="s">
        <v>123</v>
      </c>
      <c r="D120" s="20">
        <v>0.22</v>
      </c>
      <c r="E120" s="21"/>
      <c r="F120" s="22">
        <v>2200.0</v>
      </c>
      <c r="G120" s="22">
        <v>1250.0</v>
      </c>
    </row>
    <row r="121" hidden="1" outlineLevel="2">
      <c r="A121" s="16"/>
      <c r="D121" s="17"/>
      <c r="E121" s="21"/>
      <c r="F121" s="14" t="s">
        <v>21</v>
      </c>
      <c r="G121" s="15">
        <f>1500+650+1250+20000</f>
        <v>23400</v>
      </c>
    </row>
    <row r="122" hidden="1" outlineLevel="2">
      <c r="A122" s="16"/>
      <c r="D122" s="17"/>
      <c r="E122" s="10" t="s">
        <v>13</v>
      </c>
      <c r="F122" s="18"/>
      <c r="G122" s="18"/>
    </row>
    <row r="123" hidden="1" outlineLevel="2">
      <c r="A123" s="24" t="s">
        <v>124</v>
      </c>
      <c r="B123" s="12" t="s">
        <v>22</v>
      </c>
      <c r="C123" s="12" t="s">
        <v>125</v>
      </c>
      <c r="D123" s="17"/>
      <c r="E123" s="26"/>
      <c r="F123" s="22">
        <v>300.0</v>
      </c>
      <c r="G123" s="22">
        <v>210.0</v>
      </c>
    </row>
    <row r="124" hidden="1" outlineLevel="2">
      <c r="A124" s="16"/>
      <c r="D124" s="17"/>
      <c r="E124" s="10"/>
      <c r="F124" s="14" t="s">
        <v>21</v>
      </c>
      <c r="G124" s="15">
        <v>210.0</v>
      </c>
    </row>
    <row r="125" hidden="1" outlineLevel="2">
      <c r="A125" s="16"/>
      <c r="D125" s="17"/>
      <c r="E125" s="10" t="s">
        <v>13</v>
      </c>
      <c r="F125" s="18"/>
      <c r="G125" s="18"/>
    </row>
    <row r="126" hidden="1" outlineLevel="2">
      <c r="A126" s="24" t="s">
        <v>126</v>
      </c>
      <c r="B126" s="12" t="s">
        <v>31</v>
      </c>
      <c r="C126" s="12" t="s">
        <v>127</v>
      </c>
      <c r="D126" s="20">
        <v>0.61</v>
      </c>
      <c r="E126" s="18"/>
      <c r="F126" s="22">
        <v>5300.0</v>
      </c>
      <c r="G126" s="22">
        <v>2950.0</v>
      </c>
    </row>
    <row r="127" hidden="1" outlineLevel="2">
      <c r="A127" s="16"/>
      <c r="C127" s="12" t="s">
        <v>128</v>
      </c>
      <c r="D127" s="20">
        <v>1.98</v>
      </c>
      <c r="E127" s="18"/>
      <c r="F127" s="22">
        <v>19000.0</v>
      </c>
      <c r="G127" s="22">
        <v>5650.0</v>
      </c>
    </row>
    <row r="128" hidden="1" outlineLevel="2">
      <c r="A128" s="16"/>
      <c r="C128" s="12" t="s">
        <v>67</v>
      </c>
      <c r="D128" s="20">
        <v>1.14</v>
      </c>
      <c r="E128" s="18"/>
      <c r="F128" s="18"/>
      <c r="G128" s="22">
        <v>2050.0</v>
      </c>
      <c r="H128" s="12" t="s">
        <v>129</v>
      </c>
    </row>
    <row r="129" hidden="1" outlineLevel="2">
      <c r="A129" s="16"/>
      <c r="C129" s="12" t="s">
        <v>130</v>
      </c>
      <c r="D129" s="20">
        <v>1.05</v>
      </c>
      <c r="E129" s="18"/>
      <c r="F129" s="18"/>
    </row>
    <row r="130" hidden="1" outlineLevel="2">
      <c r="A130" s="16"/>
      <c r="C130" s="12" t="s">
        <v>19</v>
      </c>
      <c r="D130" s="20">
        <v>1.93</v>
      </c>
      <c r="E130" s="22">
        <v>12000.0</v>
      </c>
      <c r="F130" s="18"/>
      <c r="G130" s="18"/>
      <c r="H130" s="12"/>
    </row>
    <row r="131" hidden="1" outlineLevel="2">
      <c r="A131" s="16"/>
      <c r="C131" s="12"/>
      <c r="D131" s="20"/>
      <c r="E131" s="18"/>
      <c r="F131" s="14" t="s">
        <v>21</v>
      </c>
      <c r="G131" s="15">
        <f>2950+5650+2050</f>
        <v>10650</v>
      </c>
      <c r="H131" s="12"/>
    </row>
    <row r="132" hidden="1" outlineLevel="2">
      <c r="A132" s="16"/>
      <c r="D132" s="17"/>
      <c r="E132" s="10" t="s">
        <v>13</v>
      </c>
      <c r="F132" s="18"/>
      <c r="G132" s="18"/>
    </row>
    <row r="133" hidden="1" outlineLevel="2">
      <c r="A133" s="24" t="s">
        <v>131</v>
      </c>
      <c r="B133" s="12" t="s">
        <v>36</v>
      </c>
      <c r="C133" s="12" t="s">
        <v>132</v>
      </c>
      <c r="D133" s="20" t="s">
        <v>133</v>
      </c>
      <c r="E133" s="22">
        <v>16000.0</v>
      </c>
      <c r="F133" s="18"/>
      <c r="G133" s="22">
        <v>3500.0</v>
      </c>
    </row>
    <row r="134" hidden="1" outlineLevel="2">
      <c r="A134" s="16"/>
      <c r="C134" s="12" t="s">
        <v>134</v>
      </c>
      <c r="D134" s="17"/>
      <c r="E134" s="18"/>
      <c r="F134" s="18"/>
      <c r="G134" s="18"/>
    </row>
    <row r="135" hidden="1" outlineLevel="2">
      <c r="A135" s="16"/>
      <c r="D135" s="17"/>
      <c r="E135" s="18"/>
      <c r="F135" s="14" t="s">
        <v>21</v>
      </c>
      <c r="G135" s="15">
        <v>3500.0</v>
      </c>
    </row>
    <row r="136" hidden="1" outlineLevel="2">
      <c r="A136" s="16"/>
      <c r="D136" s="17"/>
      <c r="E136" s="10" t="s">
        <v>13</v>
      </c>
      <c r="F136" s="18"/>
      <c r="G136" s="18"/>
    </row>
    <row r="137" hidden="1" outlineLevel="2">
      <c r="A137" s="24" t="s">
        <v>135</v>
      </c>
      <c r="B137" s="12" t="s">
        <v>44</v>
      </c>
      <c r="C137" s="12" t="s">
        <v>128</v>
      </c>
      <c r="D137" s="20">
        <v>2.23</v>
      </c>
      <c r="E137" s="18"/>
      <c r="F137" s="22">
        <v>18000.0</v>
      </c>
      <c r="G137" s="18"/>
      <c r="H137" s="12" t="s">
        <v>136</v>
      </c>
    </row>
    <row r="138" hidden="1" outlineLevel="2">
      <c r="A138" s="16"/>
      <c r="C138" s="12" t="s">
        <v>137</v>
      </c>
      <c r="D138" s="20">
        <v>2.65</v>
      </c>
      <c r="E138" s="18"/>
      <c r="F138" s="18"/>
      <c r="G138" s="22">
        <v>3000.0</v>
      </c>
    </row>
    <row r="139" hidden="1" outlineLevel="2">
      <c r="A139" s="16"/>
      <c r="C139" s="12" t="s">
        <v>138</v>
      </c>
      <c r="D139" s="17"/>
      <c r="E139" s="18"/>
      <c r="F139" s="18"/>
      <c r="G139" s="18"/>
    </row>
    <row r="140" hidden="1" outlineLevel="2">
      <c r="A140" s="16"/>
      <c r="C140" s="12"/>
      <c r="D140" s="17"/>
      <c r="E140" s="18"/>
      <c r="F140" s="14" t="s">
        <v>21</v>
      </c>
      <c r="G140" s="15">
        <v>3000.0</v>
      </c>
    </row>
    <row r="141" hidden="1" outlineLevel="2">
      <c r="A141" s="16"/>
      <c r="D141" s="17"/>
      <c r="E141" s="10" t="s">
        <v>13</v>
      </c>
      <c r="F141" s="18"/>
      <c r="G141" s="18"/>
    </row>
    <row r="142" hidden="1" outlineLevel="2">
      <c r="A142" s="24" t="s">
        <v>139</v>
      </c>
      <c r="B142" s="12" t="s">
        <v>50</v>
      </c>
      <c r="C142" s="12" t="s">
        <v>140</v>
      </c>
      <c r="D142" s="20">
        <v>0.3</v>
      </c>
      <c r="E142" s="18"/>
      <c r="F142" s="22">
        <v>2800.0</v>
      </c>
      <c r="G142" s="22">
        <v>1500.0</v>
      </c>
    </row>
    <row r="143" hidden="1" outlineLevel="2">
      <c r="A143" s="16"/>
      <c r="C143" s="12" t="s">
        <v>127</v>
      </c>
      <c r="D143" s="20">
        <v>0.64</v>
      </c>
      <c r="E143" s="18"/>
      <c r="F143" s="22">
        <v>4500.0</v>
      </c>
      <c r="G143" s="22">
        <v>1950.0</v>
      </c>
    </row>
    <row r="144" hidden="1" outlineLevel="2">
      <c r="A144" s="16"/>
      <c r="C144" s="12" t="s">
        <v>141</v>
      </c>
      <c r="D144" s="17"/>
      <c r="E144" s="18"/>
      <c r="F144" s="22">
        <v>1500.0</v>
      </c>
      <c r="G144" s="22">
        <v>700.0</v>
      </c>
    </row>
    <row r="145" hidden="1" outlineLevel="2">
      <c r="A145" s="16"/>
      <c r="C145" s="12" t="s">
        <v>65</v>
      </c>
      <c r="D145" s="20">
        <v>1.05</v>
      </c>
      <c r="E145" s="22">
        <v>4900.0</v>
      </c>
      <c r="F145" s="18"/>
      <c r="G145" s="22">
        <v>1000.0</v>
      </c>
    </row>
    <row r="146" hidden="1" outlineLevel="2">
      <c r="A146" s="16"/>
      <c r="C146" s="12" t="s">
        <v>142</v>
      </c>
      <c r="D146" s="20" t="s">
        <v>143</v>
      </c>
      <c r="E146" s="18"/>
      <c r="F146" s="22">
        <v>13500.0</v>
      </c>
      <c r="G146" s="18"/>
      <c r="H146" s="12" t="s">
        <v>144</v>
      </c>
    </row>
    <row r="147" hidden="1" outlineLevel="2">
      <c r="A147" s="16"/>
      <c r="C147" s="12" t="s">
        <v>145</v>
      </c>
      <c r="D147" s="17"/>
      <c r="F147" s="18"/>
      <c r="G147" s="22">
        <v>1000.0</v>
      </c>
    </row>
    <row r="148" hidden="1" outlineLevel="2">
      <c r="A148" s="16"/>
      <c r="D148" s="17"/>
      <c r="E148" s="18"/>
      <c r="F148" s="14" t="s">
        <v>21</v>
      </c>
      <c r="G148" s="15">
        <f>1500+1950+700+1000+1000</f>
        <v>6150</v>
      </c>
    </row>
    <row r="149" hidden="1" outlineLevel="2">
      <c r="A149" s="16"/>
      <c r="D149" s="17"/>
      <c r="E149" s="10" t="s">
        <v>13</v>
      </c>
      <c r="F149" s="18"/>
      <c r="G149" s="18"/>
    </row>
    <row r="150" hidden="1" outlineLevel="2">
      <c r="A150" s="24" t="s">
        <v>146</v>
      </c>
      <c r="B150" s="12" t="s">
        <v>14</v>
      </c>
      <c r="C150" s="12" t="s">
        <v>65</v>
      </c>
      <c r="D150" s="20">
        <v>4.0</v>
      </c>
      <c r="E150" s="22">
        <v>18500.0</v>
      </c>
      <c r="F150" s="18"/>
      <c r="G150" s="22">
        <v>3000.0</v>
      </c>
    </row>
    <row r="151" hidden="1" outlineLevel="2">
      <c r="A151" s="16"/>
      <c r="C151" s="12" t="s">
        <v>147</v>
      </c>
      <c r="D151" s="20">
        <v>0.78</v>
      </c>
      <c r="E151" s="18"/>
      <c r="F151" s="22">
        <v>7000.0</v>
      </c>
      <c r="G151" s="22">
        <v>0.0</v>
      </c>
      <c r="H151" s="12" t="s">
        <v>148</v>
      </c>
    </row>
    <row r="152" hidden="1" outlineLevel="2">
      <c r="A152" s="16"/>
      <c r="C152" s="12" t="s">
        <v>149</v>
      </c>
      <c r="D152" s="20" t="s">
        <v>150</v>
      </c>
      <c r="E152" s="22">
        <v>73000.0</v>
      </c>
      <c r="F152" s="18"/>
      <c r="G152" s="18"/>
    </row>
    <row r="153" hidden="1" outlineLevel="2">
      <c r="A153" s="16"/>
      <c r="D153" s="17"/>
      <c r="E153" s="18"/>
      <c r="F153" s="14" t="s">
        <v>21</v>
      </c>
      <c r="G153" s="15">
        <v>3000.0</v>
      </c>
    </row>
    <row r="154" hidden="1" outlineLevel="2">
      <c r="A154" s="16"/>
      <c r="D154" s="17"/>
      <c r="E154" s="10" t="s">
        <v>13</v>
      </c>
      <c r="F154" s="18"/>
      <c r="G154" s="18"/>
    </row>
    <row r="155" hidden="1" outlineLevel="2">
      <c r="A155" s="24" t="s">
        <v>151</v>
      </c>
      <c r="B155" s="12" t="s">
        <v>22</v>
      </c>
      <c r="C155" s="12" t="s">
        <v>16</v>
      </c>
      <c r="D155" s="20">
        <v>0.63</v>
      </c>
      <c r="E155" s="18"/>
      <c r="F155" s="22">
        <v>6300.0</v>
      </c>
      <c r="G155" s="22">
        <v>2200.0</v>
      </c>
    </row>
    <row r="156" hidden="1" outlineLevel="2">
      <c r="A156" s="16"/>
      <c r="C156" s="12" t="s">
        <v>32</v>
      </c>
      <c r="D156" s="20">
        <v>1.05</v>
      </c>
      <c r="E156" s="18"/>
      <c r="F156" s="22">
        <v>5150.0</v>
      </c>
      <c r="G156" s="22">
        <v>1350.0</v>
      </c>
      <c r="H156" s="12" t="s">
        <v>152</v>
      </c>
    </row>
    <row r="157" hidden="1" outlineLevel="2">
      <c r="A157" s="16"/>
      <c r="C157" s="12" t="s">
        <v>102</v>
      </c>
      <c r="D157" s="20">
        <v>0.98</v>
      </c>
      <c r="E157" s="18"/>
      <c r="F157" s="22">
        <v>7800.0</v>
      </c>
      <c r="G157" s="22">
        <v>3800.0</v>
      </c>
    </row>
    <row r="158" hidden="1" outlineLevel="2">
      <c r="A158" s="16"/>
      <c r="C158" s="12" t="s">
        <v>153</v>
      </c>
      <c r="D158" s="17"/>
      <c r="E158" s="18"/>
      <c r="F158" s="22">
        <v>3200.0</v>
      </c>
      <c r="G158" s="22">
        <v>1700.0</v>
      </c>
      <c r="H158" s="12" t="s">
        <v>154</v>
      </c>
    </row>
    <row r="159" hidden="1" outlineLevel="2">
      <c r="A159" s="16"/>
      <c r="D159" s="17"/>
      <c r="E159" s="18"/>
      <c r="F159" s="14" t="s">
        <v>21</v>
      </c>
      <c r="G159" s="14">
        <f>2200+1350+3800+1700</f>
        <v>9050</v>
      </c>
    </row>
    <row r="160" hidden="1" outlineLevel="2">
      <c r="A160" s="27" t="s">
        <v>155</v>
      </c>
    </row>
    <row r="161" hidden="1" outlineLevel="1" collapsed="1">
      <c r="A161" s="9" t="s">
        <v>156</v>
      </c>
    </row>
    <row r="162" hidden="1" outlineLevel="2">
      <c r="A162" s="16"/>
      <c r="D162" s="17"/>
      <c r="E162" s="10" t="s">
        <v>13</v>
      </c>
      <c r="F162" s="18"/>
      <c r="G162" s="18"/>
    </row>
    <row r="163" hidden="1" outlineLevel="2">
      <c r="A163" s="19">
        <v>43832.0</v>
      </c>
      <c r="B163" s="12" t="s">
        <v>31</v>
      </c>
      <c r="C163" s="12" t="s">
        <v>157</v>
      </c>
      <c r="D163" s="20">
        <v>7.25</v>
      </c>
      <c r="E163" s="28">
        <v>42000.0</v>
      </c>
      <c r="F163" s="18"/>
      <c r="G163" s="22">
        <v>0.0</v>
      </c>
      <c r="H163" s="12" t="s">
        <v>158</v>
      </c>
    </row>
    <row r="164" hidden="1" outlineLevel="2">
      <c r="A164" s="16"/>
      <c r="C164" s="12" t="s">
        <v>159</v>
      </c>
      <c r="D164" s="20">
        <v>915.0</v>
      </c>
      <c r="E164" s="28">
        <v>44300.0</v>
      </c>
      <c r="F164" s="18"/>
      <c r="G164" s="22">
        <v>1250.0</v>
      </c>
    </row>
    <row r="165" hidden="1" outlineLevel="2">
      <c r="A165" s="16"/>
      <c r="C165" s="12" t="s">
        <v>160</v>
      </c>
      <c r="D165" s="20">
        <v>10.33</v>
      </c>
      <c r="E165" s="28">
        <v>55500.0</v>
      </c>
      <c r="F165" s="18"/>
      <c r="G165" s="22">
        <v>5400.0</v>
      </c>
    </row>
    <row r="166" hidden="1" outlineLevel="2">
      <c r="A166" s="16"/>
      <c r="C166" s="12" t="s">
        <v>161</v>
      </c>
      <c r="D166" s="20">
        <v>0.23</v>
      </c>
      <c r="E166" s="29"/>
      <c r="F166" s="22">
        <v>2300.0</v>
      </c>
      <c r="G166" s="22">
        <v>100.0</v>
      </c>
    </row>
    <row r="167" hidden="1" outlineLevel="2">
      <c r="A167" s="16"/>
      <c r="D167" s="17"/>
      <c r="E167" s="29"/>
      <c r="F167" s="14" t="s">
        <v>21</v>
      </c>
      <c r="G167" s="15">
        <f>1250+5400+100</f>
        <v>6750</v>
      </c>
    </row>
    <row r="168" hidden="1" outlineLevel="2">
      <c r="A168" s="16"/>
      <c r="D168" s="17"/>
      <c r="E168" s="10" t="s">
        <v>13</v>
      </c>
      <c r="F168" s="18"/>
      <c r="G168" s="18"/>
    </row>
    <row r="169" hidden="1" outlineLevel="2">
      <c r="A169" s="19">
        <v>43863.0</v>
      </c>
      <c r="B169" s="12" t="s">
        <v>36</v>
      </c>
      <c r="C169" s="12" t="s">
        <v>162</v>
      </c>
      <c r="D169" s="20">
        <v>1.8</v>
      </c>
      <c r="E169" s="28">
        <v>6000.0</v>
      </c>
      <c r="F169" s="18"/>
      <c r="G169" s="22">
        <v>4000.0</v>
      </c>
    </row>
    <row r="170" hidden="1" outlineLevel="2">
      <c r="A170" s="16"/>
      <c r="C170" s="12" t="s">
        <v>121</v>
      </c>
      <c r="D170" s="20">
        <v>0.26</v>
      </c>
      <c r="E170" s="29"/>
      <c r="F170" s="22">
        <v>1200.0</v>
      </c>
      <c r="G170" s="22">
        <v>0.0</v>
      </c>
    </row>
    <row r="171" hidden="1" outlineLevel="2">
      <c r="A171" s="16"/>
      <c r="C171" s="12" t="s">
        <v>163</v>
      </c>
      <c r="D171" s="17"/>
      <c r="E171" s="29"/>
      <c r="F171" s="14" t="s">
        <v>21</v>
      </c>
      <c r="G171" s="15">
        <v>4000.0</v>
      </c>
    </row>
    <row r="172" hidden="1" outlineLevel="2">
      <c r="A172" s="16"/>
      <c r="D172" s="17"/>
      <c r="E172" s="10" t="s">
        <v>13</v>
      </c>
      <c r="F172" s="18"/>
      <c r="G172" s="18"/>
    </row>
    <row r="173" hidden="1" outlineLevel="2">
      <c r="A173" s="19">
        <v>43892.0</v>
      </c>
      <c r="B173" s="12" t="s">
        <v>44</v>
      </c>
      <c r="C173" s="12" t="s">
        <v>123</v>
      </c>
      <c r="D173" s="20">
        <v>0.11</v>
      </c>
      <c r="E173" s="29"/>
      <c r="F173" s="22">
        <v>1200.0</v>
      </c>
      <c r="G173" s="22">
        <v>800.0</v>
      </c>
    </row>
    <row r="174" hidden="1" outlineLevel="2">
      <c r="A174" s="16"/>
      <c r="C174" s="12" t="s">
        <v>41</v>
      </c>
      <c r="D174" s="20">
        <v>1.34</v>
      </c>
      <c r="E174" s="29"/>
      <c r="F174" s="22">
        <v>15000.0</v>
      </c>
      <c r="G174" s="22">
        <v>2400.0</v>
      </c>
      <c r="H174" s="12" t="s">
        <v>42</v>
      </c>
    </row>
    <row r="175" hidden="1" outlineLevel="2">
      <c r="A175" s="16"/>
      <c r="C175" s="12" t="s">
        <v>16</v>
      </c>
      <c r="D175" s="20">
        <v>0.6</v>
      </c>
      <c r="E175" s="29"/>
    </row>
    <row r="176" hidden="1" outlineLevel="2">
      <c r="A176" s="16"/>
      <c r="C176" s="12" t="s">
        <v>164</v>
      </c>
      <c r="D176" s="20">
        <v>2.35</v>
      </c>
      <c r="E176" s="29"/>
      <c r="F176" s="22">
        <v>21000.0</v>
      </c>
      <c r="G176" s="22">
        <v>5400.0</v>
      </c>
    </row>
    <row r="177" hidden="1" outlineLevel="2">
      <c r="A177" s="16"/>
      <c r="C177" s="12" t="s">
        <v>165</v>
      </c>
      <c r="D177" s="20">
        <v>1.0</v>
      </c>
      <c r="E177" s="29"/>
      <c r="F177" s="18"/>
      <c r="G177" s="22">
        <v>1900.0</v>
      </c>
      <c r="H177" s="12" t="s">
        <v>166</v>
      </c>
      <c r="I177" s="12" t="s">
        <v>58</v>
      </c>
    </row>
    <row r="178" hidden="1" outlineLevel="2">
      <c r="A178" s="16"/>
      <c r="C178" s="12" t="s">
        <v>15</v>
      </c>
      <c r="D178" s="20">
        <v>0.8</v>
      </c>
      <c r="E178" s="29"/>
      <c r="F178" s="18"/>
    </row>
    <row r="179" hidden="1" outlineLevel="2">
      <c r="A179" s="16"/>
      <c r="C179" s="12" t="s">
        <v>167</v>
      </c>
      <c r="D179" s="20">
        <v>2.65</v>
      </c>
      <c r="E179" s="29"/>
      <c r="F179" s="22">
        <v>20000.0</v>
      </c>
      <c r="G179" s="22">
        <v>3500.0</v>
      </c>
      <c r="H179" s="12" t="s">
        <v>168</v>
      </c>
      <c r="I179" s="12"/>
    </row>
    <row r="180" hidden="1" outlineLevel="2">
      <c r="A180" s="16"/>
      <c r="C180" s="12"/>
      <c r="D180" s="20"/>
      <c r="E180" s="29"/>
      <c r="F180" s="14" t="s">
        <v>21</v>
      </c>
      <c r="G180" s="15">
        <f>800+2400+5400+1900+3500</f>
        <v>14000</v>
      </c>
      <c r="H180" s="12"/>
      <c r="I180" s="12"/>
    </row>
    <row r="181" hidden="1" outlineLevel="2">
      <c r="A181" s="16"/>
      <c r="D181" s="17"/>
      <c r="E181" s="10" t="s">
        <v>13</v>
      </c>
      <c r="F181" s="18"/>
      <c r="G181" s="18"/>
    </row>
    <row r="182" hidden="1" outlineLevel="2">
      <c r="A182" s="19">
        <v>43923.0</v>
      </c>
      <c r="B182" s="12" t="s">
        <v>50</v>
      </c>
      <c r="C182" s="25" t="s">
        <v>169</v>
      </c>
    </row>
    <row r="183" hidden="1" outlineLevel="2">
      <c r="A183" s="16"/>
      <c r="C183" s="12" t="s">
        <v>170</v>
      </c>
      <c r="D183" s="20">
        <v>3.87</v>
      </c>
      <c r="E183" s="29"/>
      <c r="F183" s="22">
        <v>32000.0</v>
      </c>
      <c r="G183" s="22">
        <v>16500.0</v>
      </c>
    </row>
    <row r="184" hidden="1" outlineLevel="2">
      <c r="A184" s="16"/>
      <c r="C184" s="12" t="s">
        <v>61</v>
      </c>
      <c r="D184" s="20">
        <v>2.76</v>
      </c>
      <c r="E184" s="29"/>
      <c r="F184" s="22">
        <v>25000.0</v>
      </c>
    </row>
    <row r="185" hidden="1" outlineLevel="2">
      <c r="A185" s="16"/>
      <c r="C185" s="12" t="s">
        <v>16</v>
      </c>
      <c r="D185" s="20">
        <v>0.57</v>
      </c>
      <c r="E185" s="29"/>
      <c r="F185" s="22">
        <v>7000.0</v>
      </c>
    </row>
    <row r="186" hidden="1" outlineLevel="2">
      <c r="C186" s="12" t="s">
        <v>171</v>
      </c>
      <c r="D186" s="12" t="s">
        <v>172</v>
      </c>
      <c r="F186" s="12">
        <v>13500.0</v>
      </c>
      <c r="G186" s="12">
        <v>6800.0</v>
      </c>
    </row>
    <row r="187" hidden="1" outlineLevel="2">
      <c r="C187" s="12" t="s">
        <v>173</v>
      </c>
      <c r="D187" s="12">
        <v>2.23</v>
      </c>
      <c r="F187" s="12">
        <v>17500.0</v>
      </c>
      <c r="G187" s="12">
        <v>2200.0</v>
      </c>
    </row>
    <row r="188" hidden="1" outlineLevel="2">
      <c r="C188" s="12" t="s">
        <v>127</v>
      </c>
      <c r="D188" s="12">
        <v>0.6</v>
      </c>
      <c r="F188" s="12">
        <v>4300.0</v>
      </c>
      <c r="G188" s="12">
        <v>2000.0</v>
      </c>
    </row>
    <row r="189" hidden="1" outlineLevel="2">
      <c r="C189" s="12"/>
      <c r="D189" s="12"/>
      <c r="F189" s="14" t="s">
        <v>21</v>
      </c>
      <c r="G189" s="15">
        <f>16500+6800+2200+2000</f>
        <v>27500</v>
      </c>
    </row>
    <row r="190" hidden="1" outlineLevel="2">
      <c r="A190" s="16"/>
      <c r="D190" s="17"/>
      <c r="E190" s="10" t="s">
        <v>13</v>
      </c>
      <c r="F190" s="18"/>
      <c r="G190" s="18"/>
    </row>
    <row r="191" hidden="1" outlineLevel="2">
      <c r="A191" s="19">
        <v>43953.0</v>
      </c>
      <c r="B191" s="12" t="s">
        <v>14</v>
      </c>
      <c r="C191" s="12" t="s">
        <v>51</v>
      </c>
      <c r="D191" s="20">
        <v>0.2</v>
      </c>
      <c r="E191" s="20"/>
      <c r="F191" s="22">
        <v>2000.0</v>
      </c>
      <c r="G191" s="22">
        <v>1150.0</v>
      </c>
    </row>
    <row r="192" hidden="1" outlineLevel="2">
      <c r="A192" s="16"/>
      <c r="C192" s="12" t="s">
        <v>174</v>
      </c>
      <c r="D192" s="20"/>
      <c r="E192" s="29"/>
      <c r="F192" s="18"/>
      <c r="G192" s="22">
        <v>1000.0</v>
      </c>
    </row>
    <row r="193" hidden="1" outlineLevel="2">
      <c r="F193" s="14" t="s">
        <v>21</v>
      </c>
      <c r="G193" s="15">
        <f>1150+1000</f>
        <v>2150</v>
      </c>
    </row>
    <row r="194" hidden="1" outlineLevel="2">
      <c r="A194" s="16"/>
      <c r="D194" s="17"/>
      <c r="E194" s="10" t="s">
        <v>13</v>
      </c>
      <c r="G194" s="18"/>
    </row>
    <row r="195" hidden="1" outlineLevel="2">
      <c r="A195" s="19">
        <v>43984.0</v>
      </c>
      <c r="B195" s="12" t="s">
        <v>22</v>
      </c>
      <c r="C195" s="12" t="s">
        <v>175</v>
      </c>
      <c r="D195" s="20">
        <v>0.95</v>
      </c>
      <c r="E195" s="20"/>
      <c r="F195" s="23">
        <v>8200.0</v>
      </c>
      <c r="G195" s="22">
        <v>1850.0</v>
      </c>
    </row>
    <row r="196" hidden="1" outlineLevel="2">
      <c r="A196" s="16"/>
      <c r="C196" s="12" t="s">
        <v>176</v>
      </c>
      <c r="D196" s="20">
        <v>2.98</v>
      </c>
      <c r="E196" s="29"/>
      <c r="F196" s="22">
        <v>18000.0</v>
      </c>
      <c r="G196" s="22">
        <v>6200.0</v>
      </c>
    </row>
    <row r="197" hidden="1" outlineLevel="2">
      <c r="A197" s="16"/>
      <c r="C197" s="12" t="s">
        <v>177</v>
      </c>
      <c r="D197" s="20">
        <v>1.24</v>
      </c>
      <c r="E197" s="29"/>
      <c r="F197" s="22">
        <v>10000.0</v>
      </c>
      <c r="G197" s="18"/>
      <c r="H197" s="12" t="s">
        <v>178</v>
      </c>
      <c r="I197" s="12" t="s">
        <v>179</v>
      </c>
    </row>
    <row r="198" hidden="1" outlineLevel="2">
      <c r="A198" s="16"/>
      <c r="C198" s="12" t="s">
        <v>55</v>
      </c>
      <c r="D198" s="20">
        <v>1.3</v>
      </c>
      <c r="E198" s="29"/>
      <c r="F198" s="22">
        <v>15300.0</v>
      </c>
      <c r="G198" s="22">
        <v>19750.0</v>
      </c>
    </row>
    <row r="199" hidden="1" outlineLevel="2">
      <c r="A199" s="16"/>
      <c r="C199" s="12" t="s">
        <v>180</v>
      </c>
      <c r="D199" s="20">
        <v>5.45</v>
      </c>
      <c r="E199" s="28">
        <v>15000.0</v>
      </c>
      <c r="F199" s="18"/>
    </row>
    <row r="200" hidden="1" outlineLevel="2">
      <c r="A200" s="16"/>
      <c r="C200" s="12" t="s">
        <v>181</v>
      </c>
      <c r="D200" s="20">
        <v>23.6</v>
      </c>
      <c r="E200" s="28">
        <v>500.0</v>
      </c>
      <c r="F200" s="18"/>
    </row>
    <row r="201" hidden="1" outlineLevel="2">
      <c r="A201" s="16"/>
      <c r="C201" s="12" t="s">
        <v>182</v>
      </c>
      <c r="D201" s="20">
        <v>4.05</v>
      </c>
      <c r="E201" s="29"/>
      <c r="F201" s="22">
        <v>33800.0</v>
      </c>
      <c r="G201" s="18"/>
      <c r="H201" s="12" t="s">
        <v>183</v>
      </c>
    </row>
    <row r="202" hidden="1" outlineLevel="2">
      <c r="A202" s="16"/>
      <c r="D202" s="17"/>
      <c r="E202" s="29"/>
      <c r="F202" s="14" t="s">
        <v>21</v>
      </c>
      <c r="G202" s="15">
        <f>1850+6200+19750</f>
        <v>27800</v>
      </c>
      <c r="H202" s="30" t="s">
        <v>184</v>
      </c>
      <c r="I202" s="30">
        <v>12350.0</v>
      </c>
    </row>
    <row r="203" hidden="1" outlineLevel="2">
      <c r="A203" s="16"/>
      <c r="D203" s="17"/>
      <c r="E203" s="10" t="s">
        <v>13</v>
      </c>
      <c r="F203" s="18"/>
      <c r="G203" s="18"/>
      <c r="H203" s="30" t="s">
        <v>185</v>
      </c>
      <c r="I203" s="30">
        <v>82200.0</v>
      </c>
    </row>
    <row r="204" hidden="1" outlineLevel="2">
      <c r="A204" s="19">
        <v>44045.0</v>
      </c>
      <c r="B204" s="12" t="s">
        <v>31</v>
      </c>
      <c r="C204" s="12" t="s">
        <v>130</v>
      </c>
      <c r="D204" s="20">
        <v>0.86</v>
      </c>
      <c r="E204" s="23"/>
      <c r="F204" s="22">
        <v>8000.0</v>
      </c>
      <c r="G204" s="22">
        <v>5550.0</v>
      </c>
    </row>
    <row r="205" hidden="1" outlineLevel="2">
      <c r="A205" s="16"/>
      <c r="C205" s="12" t="s">
        <v>102</v>
      </c>
      <c r="D205" s="20">
        <v>0.95</v>
      </c>
      <c r="E205" s="29"/>
      <c r="F205" s="22">
        <v>6000.0</v>
      </c>
    </row>
    <row r="206" hidden="1" outlineLevel="2">
      <c r="A206" s="16"/>
      <c r="C206" s="12" t="s">
        <v>186</v>
      </c>
      <c r="D206" s="20">
        <v>4.05</v>
      </c>
      <c r="E206" s="29"/>
      <c r="F206" s="22">
        <v>33000.0</v>
      </c>
      <c r="G206" s="22">
        <v>6700.0</v>
      </c>
      <c r="H206" s="12" t="s">
        <v>187</v>
      </c>
      <c r="I206" s="12" t="s">
        <v>188</v>
      </c>
    </row>
    <row r="207" hidden="1" outlineLevel="2">
      <c r="C207" s="12" t="s">
        <v>67</v>
      </c>
      <c r="D207" s="12">
        <v>3.27</v>
      </c>
      <c r="E207" s="12">
        <v>18000.0</v>
      </c>
    </row>
    <row r="208" hidden="1" outlineLevel="2">
      <c r="C208" s="12" t="s">
        <v>189</v>
      </c>
      <c r="D208" s="12">
        <v>0.28</v>
      </c>
      <c r="F208" s="12">
        <v>2250.0</v>
      </c>
      <c r="G208" s="12">
        <v>1050.0</v>
      </c>
    </row>
    <row r="209" hidden="1" outlineLevel="2">
      <c r="C209" s="12" t="s">
        <v>20</v>
      </c>
      <c r="D209" s="12">
        <v>1.01</v>
      </c>
      <c r="E209" s="12">
        <v>4500.0</v>
      </c>
      <c r="G209" s="12">
        <v>0.0</v>
      </c>
    </row>
    <row r="210" hidden="1" outlineLevel="2">
      <c r="C210" s="12" t="s">
        <v>190</v>
      </c>
      <c r="D210" s="12">
        <v>11.82</v>
      </c>
      <c r="E210" s="12"/>
      <c r="F210" s="12">
        <v>97000.0</v>
      </c>
      <c r="G210" s="12">
        <v>17000.0</v>
      </c>
      <c r="H210" s="12" t="s">
        <v>191</v>
      </c>
    </row>
    <row r="211" hidden="1" outlineLevel="2">
      <c r="C211" s="12" t="s">
        <v>192</v>
      </c>
      <c r="D211" s="12"/>
      <c r="E211" s="12"/>
      <c r="G211" s="12"/>
    </row>
    <row r="212" hidden="1" outlineLevel="2">
      <c r="C212" s="12" t="s">
        <v>16</v>
      </c>
      <c r="D212" s="12">
        <v>0.58</v>
      </c>
      <c r="E212" s="12"/>
      <c r="F212" s="12">
        <v>5500.0</v>
      </c>
      <c r="G212" s="12">
        <v>1800.0</v>
      </c>
    </row>
    <row r="213" hidden="1" outlineLevel="2">
      <c r="C213" s="12"/>
      <c r="D213" s="12"/>
      <c r="E213" s="12"/>
      <c r="F213" s="14" t="s">
        <v>21</v>
      </c>
      <c r="G213" s="15">
        <f>5550+6700+1050+17000+1800</f>
        <v>32100</v>
      </c>
      <c r="H213" s="12"/>
    </row>
    <row r="214" hidden="1" outlineLevel="2">
      <c r="A214" s="16"/>
      <c r="D214" s="17"/>
      <c r="E214" s="10" t="s">
        <v>13</v>
      </c>
      <c r="F214" s="18"/>
      <c r="G214" s="18"/>
    </row>
    <row r="215" hidden="1" outlineLevel="2">
      <c r="A215" s="19">
        <v>44076.0</v>
      </c>
      <c r="B215" s="12" t="s">
        <v>36</v>
      </c>
      <c r="C215" s="12" t="s">
        <v>67</v>
      </c>
      <c r="D215" s="20">
        <v>2.55</v>
      </c>
      <c r="E215" s="23">
        <v>9000.0</v>
      </c>
      <c r="F215" s="22"/>
      <c r="G215" s="22">
        <v>0.0</v>
      </c>
      <c r="H215" s="12" t="s">
        <v>193</v>
      </c>
    </row>
    <row r="216" hidden="1" outlineLevel="2">
      <c r="A216" s="16"/>
      <c r="C216" s="12" t="s">
        <v>194</v>
      </c>
      <c r="D216" s="20">
        <v>0.2</v>
      </c>
      <c r="E216" s="21"/>
      <c r="F216" s="22">
        <v>2000.0</v>
      </c>
      <c r="G216" s="22">
        <v>1150.0</v>
      </c>
    </row>
    <row r="217" hidden="1" outlineLevel="2">
      <c r="A217" s="16"/>
      <c r="D217" s="20"/>
      <c r="E217" s="21"/>
      <c r="F217" s="14" t="s">
        <v>21</v>
      </c>
      <c r="G217" s="15">
        <v>1150.0</v>
      </c>
    </row>
    <row r="218" hidden="1" outlineLevel="2">
      <c r="A218" s="16"/>
      <c r="D218" s="17"/>
      <c r="E218" s="10" t="s">
        <v>13</v>
      </c>
      <c r="F218" s="18"/>
      <c r="G218" s="18"/>
    </row>
    <row r="219" hidden="1" outlineLevel="2">
      <c r="A219" s="19">
        <v>44106.0</v>
      </c>
      <c r="B219" s="12" t="s">
        <v>44</v>
      </c>
      <c r="C219" s="12" t="s">
        <v>195</v>
      </c>
      <c r="D219" s="20">
        <v>0.9</v>
      </c>
      <c r="E219" s="21"/>
      <c r="F219" s="22">
        <v>14000.0</v>
      </c>
      <c r="G219" s="22">
        <v>3300.0</v>
      </c>
      <c r="H219" s="12" t="s">
        <v>196</v>
      </c>
    </row>
    <row r="220" hidden="1" outlineLevel="2">
      <c r="A220" s="16"/>
      <c r="C220" s="12" t="s">
        <v>106</v>
      </c>
      <c r="D220" s="20">
        <v>0.85</v>
      </c>
      <c r="E220" s="21"/>
    </row>
    <row r="221" hidden="1" outlineLevel="2">
      <c r="A221" s="16"/>
      <c r="C221" s="12" t="s">
        <v>197</v>
      </c>
      <c r="D221" s="20">
        <v>1.24</v>
      </c>
      <c r="E221" s="21"/>
      <c r="F221" s="22">
        <v>10000.0</v>
      </c>
      <c r="G221" s="22">
        <v>5000.0</v>
      </c>
    </row>
    <row r="222" hidden="1" outlineLevel="2">
      <c r="F222" s="14" t="s">
        <v>21</v>
      </c>
      <c r="G222" s="15">
        <v>8300.0</v>
      </c>
    </row>
    <row r="223" hidden="1" outlineLevel="2">
      <c r="A223" s="16"/>
      <c r="D223" s="17"/>
      <c r="E223" s="10" t="s">
        <v>13</v>
      </c>
      <c r="F223" s="18"/>
      <c r="G223" s="18"/>
    </row>
    <row r="224" hidden="1" outlineLevel="2">
      <c r="A224" s="19">
        <v>44137.0</v>
      </c>
      <c r="B224" s="12" t="s">
        <v>50</v>
      </c>
      <c r="C224" s="12" t="s">
        <v>127</v>
      </c>
      <c r="D224" s="20">
        <v>0.85</v>
      </c>
      <c r="E224" s="21"/>
      <c r="F224" s="22">
        <v>7000.0</v>
      </c>
      <c r="G224" s="22">
        <v>3600.0</v>
      </c>
      <c r="H224" s="12" t="s">
        <v>198</v>
      </c>
    </row>
    <row r="225" hidden="1" outlineLevel="2">
      <c r="A225" s="16"/>
      <c r="D225" s="20"/>
      <c r="E225" s="21"/>
      <c r="F225" s="14" t="s">
        <v>21</v>
      </c>
      <c r="G225" s="15">
        <v>3600.0</v>
      </c>
    </row>
    <row r="226" hidden="1" outlineLevel="2">
      <c r="A226" s="16"/>
      <c r="D226" s="17"/>
      <c r="E226" s="10" t="s">
        <v>13</v>
      </c>
      <c r="F226" s="18"/>
      <c r="G226" s="18"/>
    </row>
    <row r="227" hidden="1" outlineLevel="2">
      <c r="A227" s="19">
        <v>44167.0</v>
      </c>
      <c r="B227" s="12" t="s">
        <v>14</v>
      </c>
      <c r="C227" s="12" t="s">
        <v>199</v>
      </c>
      <c r="D227" s="20">
        <v>0.48</v>
      </c>
      <c r="E227" s="21"/>
      <c r="F227" s="22">
        <v>6000.0</v>
      </c>
      <c r="G227" s="22">
        <v>1800.0</v>
      </c>
      <c r="H227" s="12" t="s">
        <v>58</v>
      </c>
    </row>
    <row r="228" hidden="1" outlineLevel="2">
      <c r="A228" s="16"/>
      <c r="C228" s="12" t="s">
        <v>55</v>
      </c>
      <c r="D228" s="20">
        <v>1.3</v>
      </c>
      <c r="E228" s="21"/>
      <c r="F228" s="22">
        <v>16000.0</v>
      </c>
      <c r="G228" s="22">
        <v>4000.0</v>
      </c>
    </row>
    <row r="229" hidden="1" outlineLevel="2">
      <c r="A229" s="16"/>
      <c r="C229" s="12" t="s">
        <v>102</v>
      </c>
      <c r="D229" s="20">
        <v>0.8</v>
      </c>
      <c r="E229" s="21"/>
    </row>
    <row r="230" hidden="1" outlineLevel="2">
      <c r="A230" s="16"/>
      <c r="C230" s="12" t="s">
        <v>55</v>
      </c>
      <c r="D230" s="20">
        <v>1.3</v>
      </c>
      <c r="E230" s="23">
        <v>14000.0</v>
      </c>
      <c r="F230" s="18"/>
      <c r="G230" s="18"/>
      <c r="H230" s="31" t="s">
        <v>200</v>
      </c>
    </row>
    <row r="231" hidden="1" outlineLevel="2">
      <c r="A231" s="16"/>
      <c r="C231" s="12" t="s">
        <v>201</v>
      </c>
      <c r="D231" s="20">
        <v>9.15</v>
      </c>
      <c r="E231" s="23">
        <v>65000.0</v>
      </c>
      <c r="F231" s="18"/>
      <c r="G231" s="18"/>
    </row>
    <row r="232" hidden="1" outlineLevel="2">
      <c r="A232" s="16"/>
      <c r="C232" s="12" t="s">
        <v>202</v>
      </c>
      <c r="D232" s="20">
        <v>0.18</v>
      </c>
      <c r="E232" s="23">
        <v>2000.0</v>
      </c>
      <c r="F232" s="18"/>
      <c r="G232" s="18"/>
    </row>
    <row r="233" hidden="1" outlineLevel="2">
      <c r="A233" s="16"/>
      <c r="C233" s="12" t="s">
        <v>127</v>
      </c>
      <c r="D233" s="20">
        <v>0.68</v>
      </c>
      <c r="E233" s="23">
        <v>6000.0</v>
      </c>
      <c r="F233" s="18"/>
      <c r="G233" s="18"/>
    </row>
    <row r="234" hidden="1" outlineLevel="2">
      <c r="A234" s="16"/>
      <c r="C234" s="32" t="s">
        <v>102</v>
      </c>
      <c r="D234" s="33">
        <v>1.25</v>
      </c>
      <c r="E234" s="34"/>
      <c r="F234" s="35">
        <v>16500.0</v>
      </c>
      <c r="G234" s="35">
        <v>11500.0</v>
      </c>
      <c r="H234" s="32" t="s">
        <v>203</v>
      </c>
    </row>
    <row r="235" hidden="1" outlineLevel="2">
      <c r="A235" s="16"/>
      <c r="D235" s="17"/>
      <c r="E235" s="21"/>
      <c r="F235" s="14" t="s">
        <v>21</v>
      </c>
      <c r="G235" s="15">
        <f>1800+4000</f>
        <v>5800</v>
      </c>
    </row>
    <row r="236" hidden="1" outlineLevel="2">
      <c r="A236" s="16"/>
      <c r="D236" s="17"/>
      <c r="E236" s="10" t="s">
        <v>13</v>
      </c>
      <c r="F236" s="18"/>
      <c r="G236" s="18"/>
    </row>
    <row r="237" hidden="1" outlineLevel="2">
      <c r="A237" s="24" t="s">
        <v>204</v>
      </c>
      <c r="B237" s="12" t="s">
        <v>22</v>
      </c>
      <c r="C237" s="12" t="s">
        <v>41</v>
      </c>
      <c r="D237" s="20">
        <v>1.22</v>
      </c>
      <c r="E237" s="21"/>
      <c r="F237" s="22">
        <v>14000.0</v>
      </c>
      <c r="G237" s="22">
        <v>5800.0</v>
      </c>
    </row>
    <row r="238" hidden="1" outlineLevel="2">
      <c r="A238" s="16"/>
      <c r="C238" s="12" t="s">
        <v>205</v>
      </c>
      <c r="D238" s="20">
        <v>0.3</v>
      </c>
      <c r="E238" s="23">
        <v>800.0</v>
      </c>
      <c r="F238" s="18"/>
      <c r="G238" s="22">
        <v>150.0</v>
      </c>
    </row>
    <row r="239" hidden="1" outlineLevel="2">
      <c r="A239" s="16"/>
      <c r="C239" s="12" t="s">
        <v>206</v>
      </c>
      <c r="D239" s="20">
        <v>2.5</v>
      </c>
      <c r="E239" s="23">
        <v>12000.0</v>
      </c>
      <c r="F239" s="18"/>
      <c r="G239" s="22">
        <v>1000.0</v>
      </c>
      <c r="H239" s="12" t="s">
        <v>207</v>
      </c>
    </row>
    <row r="240" hidden="1" outlineLevel="2">
      <c r="A240" s="16"/>
      <c r="C240" s="12" t="s">
        <v>208</v>
      </c>
      <c r="D240" s="20">
        <v>5.15</v>
      </c>
      <c r="E240" s="21"/>
      <c r="F240" s="22">
        <v>44000.0</v>
      </c>
      <c r="G240" s="22">
        <v>13500.0</v>
      </c>
      <c r="H240" s="12" t="s">
        <v>209</v>
      </c>
    </row>
    <row r="241" hidden="1" outlineLevel="2">
      <c r="A241" s="16"/>
      <c r="C241" s="12" t="s">
        <v>210</v>
      </c>
      <c r="D241" s="20">
        <v>8.28</v>
      </c>
      <c r="E241" s="23">
        <v>44000.0</v>
      </c>
      <c r="F241" s="18"/>
    </row>
    <row r="242" hidden="1" outlineLevel="2">
      <c r="A242" s="16"/>
      <c r="C242" s="12" t="s">
        <v>127</v>
      </c>
      <c r="D242" s="20">
        <v>0.63</v>
      </c>
      <c r="E242" s="23"/>
      <c r="F242" s="22">
        <v>4000.0</v>
      </c>
      <c r="G242" s="22">
        <v>1500.0</v>
      </c>
      <c r="H242" s="30" t="s">
        <v>184</v>
      </c>
      <c r="I242" s="30">
        <v>10950.0</v>
      </c>
    </row>
    <row r="243" hidden="1" outlineLevel="2">
      <c r="A243" s="16"/>
      <c r="C243" s="12"/>
      <c r="D243" s="20"/>
      <c r="E243" s="23"/>
      <c r="F243" s="14" t="s">
        <v>21</v>
      </c>
      <c r="G243" s="15">
        <f>5800+150+1000+13500+1500</f>
        <v>21950</v>
      </c>
      <c r="H243" s="30" t="s">
        <v>185</v>
      </c>
      <c r="I243" s="30">
        <v>72900.0</v>
      </c>
    </row>
    <row r="244" hidden="1" outlineLevel="2">
      <c r="A244" s="16"/>
      <c r="D244" s="17"/>
      <c r="E244" s="10" t="s">
        <v>13</v>
      </c>
      <c r="F244" s="18"/>
      <c r="G244" s="18"/>
    </row>
    <row r="245" hidden="1" outlineLevel="2">
      <c r="A245" s="24" t="s">
        <v>211</v>
      </c>
      <c r="B245" s="12" t="s">
        <v>31</v>
      </c>
      <c r="C245" s="12" t="s">
        <v>102</v>
      </c>
      <c r="D245" s="20">
        <v>0.95</v>
      </c>
      <c r="E245" s="18"/>
      <c r="F245" s="22">
        <v>7000.0</v>
      </c>
      <c r="G245" s="22">
        <v>3200.0</v>
      </c>
      <c r="I245" s="12" t="s">
        <v>212</v>
      </c>
    </row>
    <row r="246" hidden="1" outlineLevel="2">
      <c r="A246" s="16"/>
      <c r="C246" s="12" t="s">
        <v>106</v>
      </c>
      <c r="D246" s="20">
        <v>0.88</v>
      </c>
      <c r="E246" s="18"/>
      <c r="F246" s="22">
        <v>7500.0</v>
      </c>
      <c r="G246" s="22">
        <v>23000.0</v>
      </c>
    </row>
    <row r="247" hidden="1" outlineLevel="2">
      <c r="A247" s="16"/>
      <c r="C247" s="12" t="s">
        <v>55</v>
      </c>
      <c r="D247" s="20">
        <v>1.3</v>
      </c>
      <c r="E247" s="18"/>
      <c r="F247" s="22">
        <v>14000.0</v>
      </c>
    </row>
    <row r="248" hidden="1" outlineLevel="2">
      <c r="A248" s="16"/>
      <c r="C248" s="12" t="s">
        <v>201</v>
      </c>
      <c r="D248" s="20">
        <v>9.15</v>
      </c>
      <c r="E248" s="18"/>
      <c r="F248" s="22">
        <v>65000.0</v>
      </c>
    </row>
    <row r="249" hidden="1" outlineLevel="2">
      <c r="A249" s="16"/>
      <c r="C249" s="12" t="s">
        <v>202</v>
      </c>
      <c r="D249" s="20">
        <v>0.18</v>
      </c>
      <c r="E249" s="18"/>
      <c r="F249" s="22">
        <v>2000.0</v>
      </c>
      <c r="H249" s="12" t="s">
        <v>213</v>
      </c>
    </row>
    <row r="250" ht="15.0" hidden="1" customHeight="1" outlineLevel="2">
      <c r="A250" s="16"/>
      <c r="C250" s="12" t="s">
        <v>127</v>
      </c>
      <c r="D250" s="20">
        <v>0.68</v>
      </c>
      <c r="E250" s="18"/>
      <c r="F250" s="22">
        <v>6000.0</v>
      </c>
    </row>
    <row r="251" hidden="1" outlineLevel="2">
      <c r="C251" s="12"/>
      <c r="D251" s="12"/>
      <c r="F251" s="14" t="s">
        <v>21</v>
      </c>
      <c r="G251" s="15">
        <f>23000+3200</f>
        <v>26200</v>
      </c>
    </row>
    <row r="252" hidden="1" outlineLevel="2">
      <c r="A252" s="16"/>
      <c r="D252" s="17"/>
      <c r="E252" s="10" t="s">
        <v>13</v>
      </c>
      <c r="F252" s="18"/>
      <c r="G252" s="18"/>
    </row>
    <row r="253" hidden="1" outlineLevel="2">
      <c r="A253" s="24" t="s">
        <v>214</v>
      </c>
      <c r="B253" s="12" t="s">
        <v>36</v>
      </c>
      <c r="C253" s="12" t="s">
        <v>19</v>
      </c>
      <c r="D253" s="20">
        <v>2.67</v>
      </c>
      <c r="E253" s="22">
        <v>12000.0</v>
      </c>
      <c r="F253" s="18"/>
      <c r="G253" s="22">
        <v>1000.0</v>
      </c>
    </row>
    <row r="254" hidden="1" outlineLevel="2">
      <c r="A254" s="16"/>
      <c r="C254" s="12" t="s">
        <v>215</v>
      </c>
      <c r="D254" s="20">
        <v>0.1</v>
      </c>
      <c r="E254" s="18"/>
      <c r="F254" s="22">
        <v>1000.0</v>
      </c>
      <c r="G254" s="22">
        <v>300.0</v>
      </c>
    </row>
    <row r="255" hidden="1" outlineLevel="2">
      <c r="A255" s="16"/>
      <c r="C255" s="12" t="s">
        <v>216</v>
      </c>
      <c r="D255" s="20">
        <v>0.27</v>
      </c>
      <c r="E255" s="18"/>
      <c r="F255" s="22">
        <v>2000.0</v>
      </c>
      <c r="G255" s="22">
        <v>800.0</v>
      </c>
    </row>
    <row r="256" hidden="1" outlineLevel="2">
      <c r="C256" s="12" t="s">
        <v>217</v>
      </c>
      <c r="D256" s="12">
        <v>0.21</v>
      </c>
      <c r="G256" s="12">
        <v>150.0</v>
      </c>
    </row>
    <row r="257" hidden="1" outlineLevel="2">
      <c r="C257" s="12"/>
      <c r="D257" s="12"/>
      <c r="F257" s="14" t="s">
        <v>21</v>
      </c>
      <c r="G257" s="15">
        <f>1000+300+800+150</f>
        <v>2250</v>
      </c>
    </row>
    <row r="258" hidden="1" outlineLevel="2">
      <c r="A258" s="16"/>
      <c r="D258" s="17"/>
      <c r="E258" s="10" t="s">
        <v>13</v>
      </c>
      <c r="F258" s="18"/>
      <c r="G258" s="18"/>
    </row>
    <row r="259" hidden="1" outlineLevel="2">
      <c r="A259" s="24" t="s">
        <v>218</v>
      </c>
      <c r="B259" s="12" t="s">
        <v>44</v>
      </c>
      <c r="C259" s="12" t="s">
        <v>219</v>
      </c>
      <c r="D259" s="20">
        <v>1.46</v>
      </c>
      <c r="E259" s="18"/>
      <c r="F259" s="22">
        <v>10000.0</v>
      </c>
      <c r="G259" s="22">
        <v>2000.0</v>
      </c>
      <c r="H259" s="12" t="s">
        <v>220</v>
      </c>
      <c r="I259" s="12" t="s">
        <v>26</v>
      </c>
    </row>
    <row r="260" hidden="1" outlineLevel="2">
      <c r="A260" s="16"/>
      <c r="C260" s="12" t="s">
        <v>221</v>
      </c>
      <c r="D260" s="20">
        <v>55.55</v>
      </c>
      <c r="E260" s="22">
        <v>29000.0</v>
      </c>
      <c r="F260" s="18"/>
      <c r="G260" s="22">
        <v>3000.0</v>
      </c>
    </row>
    <row r="261" hidden="1" outlineLevel="2">
      <c r="A261" s="16"/>
      <c r="D261" s="17"/>
      <c r="E261" s="18"/>
      <c r="F261" s="14" t="s">
        <v>21</v>
      </c>
      <c r="G261" s="15">
        <v>5000.0</v>
      </c>
    </row>
    <row r="262" hidden="1" outlineLevel="2">
      <c r="A262" s="16"/>
      <c r="D262" s="17"/>
      <c r="E262" s="10" t="s">
        <v>13</v>
      </c>
      <c r="F262" s="18"/>
      <c r="G262" s="18"/>
    </row>
    <row r="263" hidden="1" outlineLevel="2">
      <c r="A263" s="24" t="s">
        <v>222</v>
      </c>
      <c r="B263" s="12" t="s">
        <v>50</v>
      </c>
      <c r="C263" s="12" t="s">
        <v>223</v>
      </c>
      <c r="D263" s="20">
        <v>0.51</v>
      </c>
      <c r="E263" s="18"/>
      <c r="F263" s="22">
        <v>3000.0</v>
      </c>
      <c r="G263" s="22">
        <v>1350.0</v>
      </c>
    </row>
    <row r="264" hidden="1" outlineLevel="2">
      <c r="A264" s="16"/>
      <c r="C264" s="12" t="s">
        <v>224</v>
      </c>
      <c r="D264" s="20">
        <v>0.65</v>
      </c>
      <c r="E264" s="18"/>
      <c r="F264" s="22">
        <v>7000.0</v>
      </c>
      <c r="G264" s="18"/>
      <c r="H264" s="12" t="s">
        <v>225</v>
      </c>
      <c r="I264" s="12" t="s">
        <v>226</v>
      </c>
    </row>
    <row r="265" hidden="1" outlineLevel="2">
      <c r="A265" s="16"/>
      <c r="C265" s="12" t="s">
        <v>165</v>
      </c>
      <c r="D265" s="20">
        <v>0.8</v>
      </c>
      <c r="E265" s="22">
        <v>3000.0</v>
      </c>
      <c r="F265" s="18"/>
      <c r="G265" s="18"/>
      <c r="H265" s="12" t="s">
        <v>166</v>
      </c>
      <c r="I265" s="12" t="s">
        <v>227</v>
      </c>
    </row>
    <row r="266" hidden="1" outlineLevel="2">
      <c r="A266" s="16"/>
      <c r="C266" s="12" t="s">
        <v>102</v>
      </c>
      <c r="D266" s="20">
        <v>0.98</v>
      </c>
      <c r="E266" s="18"/>
      <c r="F266" s="18"/>
      <c r="G266" s="18"/>
    </row>
    <row r="267" hidden="1" outlineLevel="2">
      <c r="A267" s="16"/>
      <c r="C267" s="12" t="s">
        <v>228</v>
      </c>
      <c r="D267" s="20">
        <v>0.3</v>
      </c>
      <c r="E267" s="18"/>
      <c r="F267" s="18"/>
      <c r="G267" s="18"/>
    </row>
    <row r="268" hidden="1" outlineLevel="2">
      <c r="A268" s="16"/>
      <c r="C268" s="12" t="s">
        <v>229</v>
      </c>
      <c r="D268" s="20">
        <v>0.12</v>
      </c>
      <c r="E268" s="18"/>
      <c r="F268" s="18"/>
      <c r="G268" s="18"/>
    </row>
    <row r="269" hidden="1" outlineLevel="2">
      <c r="A269" s="16"/>
      <c r="C269" s="12" t="s">
        <v>189</v>
      </c>
      <c r="D269" s="20">
        <v>0.27</v>
      </c>
      <c r="E269" s="18"/>
      <c r="F269" s="22">
        <v>2000.0</v>
      </c>
      <c r="G269" s="22">
        <v>750.0</v>
      </c>
    </row>
    <row r="270" hidden="1" outlineLevel="2">
      <c r="A270" s="16"/>
      <c r="C270" s="12" t="s">
        <v>106</v>
      </c>
      <c r="D270" s="20">
        <v>0.94</v>
      </c>
      <c r="E270" s="18"/>
      <c r="F270" s="22">
        <v>9000.0</v>
      </c>
      <c r="G270" s="22"/>
      <c r="H270" s="12" t="s">
        <v>230</v>
      </c>
    </row>
    <row r="271" hidden="1" outlineLevel="2">
      <c r="A271" s="16"/>
      <c r="C271" s="12"/>
      <c r="D271" s="20"/>
      <c r="E271" s="18"/>
      <c r="F271" s="14" t="s">
        <v>21</v>
      </c>
      <c r="G271" s="15">
        <f>1350+750</f>
        <v>2100</v>
      </c>
    </row>
    <row r="272" hidden="1" outlineLevel="2">
      <c r="A272" s="16"/>
      <c r="D272" s="17"/>
      <c r="E272" s="10" t="s">
        <v>13</v>
      </c>
      <c r="F272" s="18"/>
      <c r="G272" s="18"/>
    </row>
    <row r="273" hidden="1" outlineLevel="2">
      <c r="A273" s="24" t="s">
        <v>231</v>
      </c>
      <c r="B273" s="12" t="s">
        <v>14</v>
      </c>
      <c r="C273" s="12" t="s">
        <v>232</v>
      </c>
      <c r="D273" s="20" t="s">
        <v>233</v>
      </c>
      <c r="E273" s="22">
        <v>7000.0</v>
      </c>
      <c r="F273" s="18"/>
      <c r="G273" s="22">
        <v>0.0</v>
      </c>
    </row>
    <row r="274" hidden="1" outlineLevel="2">
      <c r="A274" s="16"/>
      <c r="C274" s="12" t="s">
        <v>234</v>
      </c>
      <c r="D274" s="20">
        <v>0.29</v>
      </c>
      <c r="E274" s="22">
        <v>1100.0</v>
      </c>
      <c r="G274" s="22">
        <v>2000.0</v>
      </c>
      <c r="H274" s="12" t="s">
        <v>235</v>
      </c>
    </row>
    <row r="275" hidden="1" outlineLevel="2">
      <c r="A275" s="16"/>
      <c r="C275" s="12" t="s">
        <v>236</v>
      </c>
      <c r="D275" s="20">
        <v>0.36</v>
      </c>
      <c r="E275" s="18"/>
      <c r="F275" s="22">
        <v>4600.0</v>
      </c>
    </row>
    <row r="276" hidden="1" outlineLevel="2">
      <c r="C276" s="12" t="s">
        <v>237</v>
      </c>
      <c r="D276" s="12">
        <v>0.94</v>
      </c>
      <c r="F276" s="12">
        <v>9000.0</v>
      </c>
      <c r="G276" s="12">
        <v>3500.0</v>
      </c>
    </row>
    <row r="277" hidden="1" outlineLevel="2">
      <c r="C277" s="12" t="s">
        <v>76</v>
      </c>
      <c r="D277" s="12" t="s">
        <v>238</v>
      </c>
      <c r="E277" s="12">
        <v>29000.0</v>
      </c>
      <c r="G277" s="12">
        <v>0.0</v>
      </c>
    </row>
    <row r="278" hidden="1" outlineLevel="2">
      <c r="C278" s="12"/>
      <c r="D278" s="12"/>
      <c r="E278" s="12"/>
      <c r="F278" s="14" t="s">
        <v>21</v>
      </c>
      <c r="G278" s="15">
        <f>2000+3500</f>
        <v>5500</v>
      </c>
    </row>
    <row r="279" hidden="1" outlineLevel="2">
      <c r="A279" s="16"/>
      <c r="D279" s="17"/>
      <c r="E279" s="10" t="s">
        <v>13</v>
      </c>
      <c r="F279" s="18"/>
      <c r="G279" s="18"/>
    </row>
    <row r="280" hidden="1" outlineLevel="2">
      <c r="A280" s="24" t="s">
        <v>239</v>
      </c>
      <c r="B280" s="12" t="s">
        <v>22</v>
      </c>
      <c r="C280" s="12" t="s">
        <v>240</v>
      </c>
      <c r="D280" s="20">
        <v>0.57</v>
      </c>
      <c r="E280" s="18"/>
      <c r="F280" s="22">
        <v>6000.0</v>
      </c>
      <c r="G280" s="22">
        <v>2300.0</v>
      </c>
    </row>
    <row r="281" hidden="1" outlineLevel="2">
      <c r="A281" s="16"/>
      <c r="C281" s="12" t="s">
        <v>241</v>
      </c>
      <c r="D281" s="20">
        <v>0.55</v>
      </c>
      <c r="E281" s="18"/>
      <c r="F281" s="22">
        <v>4500.0</v>
      </c>
      <c r="G281" s="22">
        <v>2100.0</v>
      </c>
    </row>
    <row r="282" hidden="1" outlineLevel="2">
      <c r="A282" s="16"/>
      <c r="C282" s="12" t="s">
        <v>242</v>
      </c>
      <c r="D282" s="20">
        <v>24.0</v>
      </c>
      <c r="E282" s="18"/>
      <c r="F282" s="22">
        <v>175000.0</v>
      </c>
      <c r="G282" s="22">
        <v>8500.0</v>
      </c>
      <c r="H282" s="12" t="s">
        <v>243</v>
      </c>
    </row>
    <row r="283" hidden="1" outlineLevel="2">
      <c r="A283" s="16"/>
      <c r="D283" s="17"/>
      <c r="E283" s="18"/>
      <c r="F283" s="14" t="s">
        <v>21</v>
      </c>
      <c r="G283" s="15">
        <f>2300+2100+8500</f>
        <v>12900</v>
      </c>
      <c r="H283" s="30" t="s">
        <v>184</v>
      </c>
      <c r="I283" s="30">
        <v>8100.0</v>
      </c>
    </row>
    <row r="284" hidden="1" outlineLevel="2">
      <c r="A284" s="16"/>
      <c r="D284" s="17"/>
      <c r="E284" s="10" t="s">
        <v>13</v>
      </c>
      <c r="F284" s="18"/>
      <c r="G284" s="18"/>
      <c r="H284" s="30" t="s">
        <v>185</v>
      </c>
      <c r="I284" s="30">
        <v>53950.0</v>
      </c>
    </row>
    <row r="285" hidden="1" outlineLevel="2">
      <c r="A285" s="24" t="s">
        <v>244</v>
      </c>
      <c r="B285" s="12" t="s">
        <v>31</v>
      </c>
      <c r="C285" s="12" t="s">
        <v>73</v>
      </c>
      <c r="D285" s="20">
        <v>13.37</v>
      </c>
      <c r="E285" s="22">
        <v>71500.0</v>
      </c>
      <c r="F285" s="18"/>
      <c r="G285" s="22">
        <v>9300.0</v>
      </c>
    </row>
    <row r="286" hidden="1" outlineLevel="2">
      <c r="A286" s="16"/>
      <c r="C286" s="12" t="s">
        <v>65</v>
      </c>
      <c r="D286" s="20">
        <v>2.75</v>
      </c>
      <c r="E286" s="22">
        <v>12000.0</v>
      </c>
      <c r="F286" s="18"/>
      <c r="G286" s="22">
        <v>2300.0</v>
      </c>
    </row>
    <row r="287" hidden="1" outlineLevel="2">
      <c r="A287" s="16"/>
      <c r="C287" s="12" t="s">
        <v>245</v>
      </c>
      <c r="D287" s="20" t="s">
        <v>246</v>
      </c>
      <c r="E287" s="22">
        <v>19000.0</v>
      </c>
      <c r="F287" s="18"/>
      <c r="G287" s="22">
        <v>5500.0</v>
      </c>
    </row>
    <row r="288" hidden="1" outlineLevel="2">
      <c r="C288" s="12" t="s">
        <v>109</v>
      </c>
      <c r="D288" s="12">
        <v>0.21</v>
      </c>
      <c r="E288" s="12">
        <v>1500.0</v>
      </c>
      <c r="G288" s="12">
        <v>600.0</v>
      </c>
    </row>
    <row r="289" hidden="1" outlineLevel="2">
      <c r="C289" s="12" t="s">
        <v>247</v>
      </c>
      <c r="D289" s="12">
        <v>3.83</v>
      </c>
      <c r="E289" s="12">
        <v>12000.0</v>
      </c>
      <c r="G289" s="12">
        <v>1000.0</v>
      </c>
    </row>
    <row r="290" hidden="1" outlineLevel="2">
      <c r="C290" s="12" t="s">
        <v>110</v>
      </c>
      <c r="D290" s="12">
        <v>2.54</v>
      </c>
      <c r="F290" s="12">
        <v>22000.0</v>
      </c>
      <c r="G290" s="12">
        <v>6000.0</v>
      </c>
    </row>
    <row r="291" hidden="1" outlineLevel="2">
      <c r="C291" s="12" t="s">
        <v>121</v>
      </c>
      <c r="D291" s="12">
        <v>0.1</v>
      </c>
      <c r="F291" s="12">
        <v>1000.0</v>
      </c>
      <c r="G291" s="12">
        <v>650.0</v>
      </c>
    </row>
    <row r="292" hidden="1" outlineLevel="2">
      <c r="F292" s="14" t="s">
        <v>21</v>
      </c>
      <c r="G292" s="15">
        <f>9300+2300+5500+600+1000+6000+650</f>
        <v>25350</v>
      </c>
    </row>
    <row r="293" hidden="1" outlineLevel="2">
      <c r="A293" s="16"/>
      <c r="D293" s="17"/>
      <c r="E293" s="10" t="s">
        <v>13</v>
      </c>
      <c r="F293" s="18"/>
      <c r="G293" s="18"/>
    </row>
    <row r="294" hidden="1" outlineLevel="2">
      <c r="A294" s="24" t="s">
        <v>248</v>
      </c>
      <c r="B294" s="12" t="s">
        <v>36</v>
      </c>
      <c r="C294" s="12" t="s">
        <v>249</v>
      </c>
      <c r="D294" s="20">
        <v>0.29</v>
      </c>
      <c r="E294" s="18"/>
      <c r="F294" s="22">
        <v>2100.0</v>
      </c>
      <c r="G294" s="22">
        <v>800.0</v>
      </c>
    </row>
    <row r="295" hidden="1" outlineLevel="2">
      <c r="A295" s="16"/>
      <c r="C295" s="12" t="s">
        <v>127</v>
      </c>
      <c r="D295" s="20">
        <v>0.6</v>
      </c>
      <c r="E295" s="18"/>
      <c r="F295" s="22">
        <v>6000.0</v>
      </c>
      <c r="G295" s="22">
        <v>3700.0</v>
      </c>
    </row>
    <row r="296" hidden="1" outlineLevel="2">
      <c r="A296" s="16"/>
      <c r="C296" s="12" t="s">
        <v>250</v>
      </c>
      <c r="D296" s="20">
        <v>11.95</v>
      </c>
      <c r="E296" s="22">
        <v>70000.0</v>
      </c>
      <c r="F296" s="18"/>
      <c r="G296" s="22">
        <v>600.0</v>
      </c>
      <c r="H296" s="12" t="s">
        <v>251</v>
      </c>
    </row>
    <row r="297" hidden="1" outlineLevel="2">
      <c r="A297" s="16"/>
      <c r="C297" s="12" t="s">
        <v>55</v>
      </c>
      <c r="D297" s="20">
        <v>2.33</v>
      </c>
      <c r="E297" s="18"/>
      <c r="F297" s="22">
        <v>20000.0</v>
      </c>
      <c r="G297" s="18"/>
      <c r="H297" s="12" t="s">
        <v>252</v>
      </c>
    </row>
    <row r="298" hidden="1" outlineLevel="2">
      <c r="A298" s="16"/>
      <c r="D298" s="17"/>
      <c r="E298" s="18"/>
      <c r="F298" s="14" t="s">
        <v>21</v>
      </c>
      <c r="G298" s="15">
        <f>800+3700+600</f>
        <v>5100</v>
      </c>
    </row>
    <row r="299" hidden="1" outlineLevel="2">
      <c r="A299" s="16"/>
      <c r="D299" s="17"/>
      <c r="E299" s="10" t="s">
        <v>13</v>
      </c>
      <c r="F299" s="18"/>
      <c r="G299" s="18"/>
    </row>
    <row r="300" hidden="1" outlineLevel="2">
      <c r="A300" s="24" t="s">
        <v>253</v>
      </c>
      <c r="B300" s="12" t="s">
        <v>44</v>
      </c>
      <c r="C300" s="12" t="s">
        <v>254</v>
      </c>
      <c r="D300" s="20">
        <v>13.0</v>
      </c>
      <c r="E300" s="18"/>
      <c r="F300" s="22">
        <v>110000.0</v>
      </c>
      <c r="G300" s="22">
        <v>33500.0</v>
      </c>
      <c r="H300" s="36" t="s">
        <v>255</v>
      </c>
    </row>
    <row r="301" hidden="1" outlineLevel="2">
      <c r="A301" s="16"/>
      <c r="C301" s="12" t="s">
        <v>256</v>
      </c>
      <c r="D301" s="20">
        <v>1.05</v>
      </c>
      <c r="E301" s="18"/>
    </row>
    <row r="302" hidden="1" outlineLevel="2">
      <c r="A302" s="16"/>
      <c r="C302" s="12" t="s">
        <v>55</v>
      </c>
      <c r="D302" s="20">
        <v>2.82</v>
      </c>
      <c r="E302" s="18"/>
      <c r="F302" s="22">
        <v>23000.0</v>
      </c>
    </row>
    <row r="303" hidden="1" outlineLevel="2">
      <c r="A303" s="24" t="s">
        <v>257</v>
      </c>
      <c r="C303" s="12" t="s">
        <v>55</v>
      </c>
      <c r="D303" s="20">
        <v>2.38</v>
      </c>
      <c r="E303" s="18"/>
      <c r="F303" s="22">
        <v>20000.0</v>
      </c>
    </row>
    <row r="304" hidden="1" outlineLevel="2">
      <c r="A304" s="16"/>
      <c r="C304" s="12" t="s">
        <v>170</v>
      </c>
      <c r="D304" s="20">
        <v>4.32</v>
      </c>
      <c r="E304" s="18"/>
      <c r="F304" s="22">
        <v>35000.0</v>
      </c>
    </row>
    <row r="305" hidden="1" outlineLevel="2">
      <c r="A305" s="16"/>
      <c r="C305" s="12" t="s">
        <v>48</v>
      </c>
      <c r="D305" s="20">
        <v>0.18</v>
      </c>
      <c r="E305" s="18"/>
      <c r="F305" s="22">
        <v>1500.0</v>
      </c>
    </row>
    <row r="306" hidden="1" outlineLevel="2">
      <c r="A306" s="16"/>
      <c r="C306" s="12" t="s">
        <v>258</v>
      </c>
      <c r="D306" s="20">
        <v>5.32</v>
      </c>
      <c r="E306" s="22">
        <v>69000.0</v>
      </c>
      <c r="F306" s="18"/>
    </row>
    <row r="307" hidden="1" outlineLevel="2">
      <c r="A307" s="16"/>
      <c r="C307" s="12" t="s">
        <v>259</v>
      </c>
      <c r="D307" s="20">
        <v>3.45</v>
      </c>
      <c r="F307" s="18"/>
    </row>
    <row r="308" hidden="1" outlineLevel="2">
      <c r="A308" s="16"/>
      <c r="C308" s="12" t="s">
        <v>65</v>
      </c>
      <c r="D308" s="20">
        <v>2.25</v>
      </c>
      <c r="F308" s="18"/>
    </row>
    <row r="309" hidden="1" outlineLevel="2">
      <c r="A309" s="16"/>
      <c r="C309" s="12" t="s">
        <v>19</v>
      </c>
      <c r="D309" s="20">
        <v>1.66</v>
      </c>
      <c r="E309" s="22">
        <v>11000.0</v>
      </c>
      <c r="F309" s="18"/>
    </row>
    <row r="310" hidden="1" outlineLevel="2">
      <c r="A310" s="16"/>
      <c r="D310" s="17"/>
      <c r="E310" s="18"/>
      <c r="F310" s="14" t="s">
        <v>21</v>
      </c>
      <c r="G310" s="15">
        <v>33500.0</v>
      </c>
    </row>
    <row r="311" hidden="1" outlineLevel="2">
      <c r="A311" s="16"/>
      <c r="D311" s="17"/>
      <c r="E311" s="10" t="s">
        <v>13</v>
      </c>
      <c r="F311" s="18"/>
      <c r="G311" s="18"/>
    </row>
    <row r="312" hidden="1" outlineLevel="2">
      <c r="A312" s="24" t="s">
        <v>260</v>
      </c>
      <c r="B312" s="12" t="s">
        <v>261</v>
      </c>
      <c r="C312" s="12" t="s">
        <v>262</v>
      </c>
      <c r="D312" s="20">
        <v>1.5</v>
      </c>
      <c r="E312" s="22">
        <v>7000.0</v>
      </c>
      <c r="F312" s="18"/>
      <c r="G312" s="22">
        <v>2400.0</v>
      </c>
    </row>
    <row r="313" hidden="1" outlineLevel="2">
      <c r="A313" s="16"/>
      <c r="C313" s="12" t="s">
        <v>106</v>
      </c>
      <c r="D313" s="20">
        <v>0.98</v>
      </c>
      <c r="E313" s="18"/>
      <c r="F313" s="22">
        <v>7000.0</v>
      </c>
    </row>
    <row r="314" hidden="1" outlineLevel="2">
      <c r="A314" s="16"/>
      <c r="C314" s="12" t="s">
        <v>20</v>
      </c>
      <c r="D314" s="20">
        <v>0.92</v>
      </c>
      <c r="E314" s="22">
        <v>3000.0</v>
      </c>
      <c r="F314" s="18"/>
      <c r="G314" s="22">
        <v>900.0</v>
      </c>
    </row>
    <row r="315" hidden="1" outlineLevel="2">
      <c r="A315" s="16"/>
      <c r="C315" s="12" t="s">
        <v>263</v>
      </c>
      <c r="D315" s="20">
        <v>1.7</v>
      </c>
      <c r="E315" s="18"/>
      <c r="F315" s="22">
        <v>18000.0</v>
      </c>
      <c r="G315" s="18"/>
      <c r="H315" s="12" t="s">
        <v>188</v>
      </c>
      <c r="I315" s="12" t="s">
        <v>264</v>
      </c>
    </row>
    <row r="316" hidden="1" outlineLevel="2">
      <c r="A316" s="16"/>
      <c r="C316" s="12" t="s">
        <v>265</v>
      </c>
      <c r="D316" s="20">
        <v>1.15</v>
      </c>
      <c r="E316" s="18"/>
      <c r="F316" s="22">
        <v>7000.0</v>
      </c>
      <c r="G316" s="22">
        <v>5250.0</v>
      </c>
      <c r="H316" s="12" t="s">
        <v>266</v>
      </c>
    </row>
    <row r="317" hidden="1" outlineLevel="2">
      <c r="A317" s="16"/>
      <c r="C317" s="12" t="s">
        <v>259</v>
      </c>
      <c r="D317" s="20">
        <v>2.73</v>
      </c>
      <c r="E317" s="22">
        <v>15000.0</v>
      </c>
      <c r="F317" s="18"/>
    </row>
    <row r="318" hidden="1" outlineLevel="2">
      <c r="A318" s="16"/>
      <c r="C318" s="12" t="s">
        <v>267</v>
      </c>
      <c r="D318" s="20">
        <v>0.22</v>
      </c>
      <c r="E318" s="18"/>
      <c r="F318" s="22">
        <v>2000.0</v>
      </c>
    </row>
    <row r="319" hidden="1" outlineLevel="2">
      <c r="A319" s="16"/>
      <c r="C319" s="12" t="s">
        <v>48</v>
      </c>
      <c r="D319" s="20">
        <v>0.32</v>
      </c>
      <c r="E319" s="18"/>
      <c r="F319" s="22">
        <v>7000.0</v>
      </c>
      <c r="G319" s="22">
        <v>3200.0</v>
      </c>
      <c r="H319" s="12" t="s">
        <v>268</v>
      </c>
    </row>
    <row r="320" hidden="1" outlineLevel="2">
      <c r="A320" s="16"/>
      <c r="C320" s="12" t="s">
        <v>241</v>
      </c>
      <c r="D320" s="20">
        <v>0.55</v>
      </c>
      <c r="E320" s="18"/>
    </row>
    <row r="321" hidden="1" outlineLevel="2">
      <c r="A321" s="16"/>
      <c r="C321" s="12"/>
      <c r="D321" s="20"/>
      <c r="E321" s="18"/>
      <c r="F321" s="14" t="s">
        <v>21</v>
      </c>
      <c r="G321" s="14">
        <f>2400+900+5250+3200</f>
        <v>11750</v>
      </c>
    </row>
    <row r="322" hidden="1" outlineLevel="2">
      <c r="A322" s="25" t="s">
        <v>269</v>
      </c>
    </row>
    <row r="323" hidden="1" outlineLevel="2">
      <c r="A323" s="16"/>
      <c r="D323" s="17"/>
      <c r="E323" s="10" t="s">
        <v>13</v>
      </c>
      <c r="F323" s="18"/>
      <c r="G323" s="18"/>
    </row>
    <row r="324" hidden="1" outlineLevel="2">
      <c r="A324" s="12" t="s">
        <v>270</v>
      </c>
      <c r="B324" s="24" t="s">
        <v>271</v>
      </c>
      <c r="C324" s="12" t="s">
        <v>19</v>
      </c>
      <c r="D324" s="20">
        <v>2.4</v>
      </c>
      <c r="E324" s="22">
        <v>12500.0</v>
      </c>
      <c r="F324" s="18"/>
      <c r="G324" s="22">
        <v>900.0</v>
      </c>
      <c r="H324" s="12" t="s">
        <v>272</v>
      </c>
    </row>
    <row r="325" hidden="1" outlineLevel="2">
      <c r="B325" s="16"/>
      <c r="C325" s="12" t="s">
        <v>273</v>
      </c>
      <c r="D325" s="20" t="s">
        <v>274</v>
      </c>
      <c r="E325" s="22">
        <v>1900.0</v>
      </c>
      <c r="F325" s="18"/>
      <c r="G325" s="22">
        <v>1500.0</v>
      </c>
    </row>
    <row r="326" hidden="1" outlineLevel="2">
      <c r="B326" s="16"/>
      <c r="C326" s="12" t="s">
        <v>263</v>
      </c>
      <c r="D326" s="20">
        <v>1.7</v>
      </c>
      <c r="E326" s="18"/>
      <c r="F326" s="22">
        <v>17000.0</v>
      </c>
      <c r="G326" s="22">
        <v>4350.0</v>
      </c>
      <c r="H326" s="12" t="s">
        <v>188</v>
      </c>
    </row>
    <row r="327" hidden="1" outlineLevel="2">
      <c r="B327" s="16"/>
      <c r="C327" s="12" t="s">
        <v>275</v>
      </c>
      <c r="D327" s="20">
        <v>0.98</v>
      </c>
      <c r="E327" s="22">
        <v>5500.0</v>
      </c>
      <c r="F327" s="18"/>
      <c r="G327" s="22">
        <v>0.0</v>
      </c>
    </row>
    <row r="328" hidden="1" outlineLevel="2">
      <c r="B328" s="16"/>
      <c r="D328" s="17"/>
      <c r="E328" s="18"/>
      <c r="F328" s="14" t="s">
        <v>21</v>
      </c>
      <c r="G328" s="14">
        <f>900+1500+4350</f>
        <v>6750</v>
      </c>
      <c r="H328" s="30" t="s">
        <v>184</v>
      </c>
      <c r="I328" s="30">
        <v>12400.0</v>
      </c>
    </row>
    <row r="329" hidden="1" outlineLevel="2">
      <c r="B329" s="16"/>
      <c r="D329" s="17"/>
      <c r="E329" s="10" t="s">
        <v>13</v>
      </c>
      <c r="F329" s="18"/>
      <c r="G329" s="18"/>
      <c r="H329" s="30" t="s">
        <v>185</v>
      </c>
      <c r="I329" s="30">
        <v>82450.0</v>
      </c>
    </row>
    <row r="330" hidden="1" outlineLevel="2">
      <c r="A330" s="12" t="s">
        <v>276</v>
      </c>
      <c r="B330" s="24" t="s">
        <v>277</v>
      </c>
      <c r="C330" s="37" t="s">
        <v>221</v>
      </c>
      <c r="D330" s="38">
        <v>2.95</v>
      </c>
      <c r="E330" s="39">
        <v>20000.0</v>
      </c>
      <c r="F330" s="40"/>
      <c r="G330" s="40"/>
      <c r="H330" s="37" t="s">
        <v>278</v>
      </c>
      <c r="I330" s="37" t="s">
        <v>279</v>
      </c>
    </row>
    <row r="331" hidden="1" outlineLevel="2">
      <c r="A331" s="16"/>
      <c r="C331" s="37" t="s">
        <v>170</v>
      </c>
      <c r="D331" s="38">
        <v>2.2</v>
      </c>
      <c r="E331" s="40"/>
      <c r="F331" s="39">
        <v>25000.0</v>
      </c>
      <c r="G331" s="40"/>
    </row>
    <row r="332" hidden="1" outlineLevel="2">
      <c r="A332" s="16"/>
      <c r="C332" s="12" t="s">
        <v>32</v>
      </c>
      <c r="D332" s="20">
        <v>1.25</v>
      </c>
      <c r="E332" s="18"/>
      <c r="F332" s="18"/>
      <c r="G332" s="22">
        <v>6250.0</v>
      </c>
      <c r="H332" s="12" t="s">
        <v>280</v>
      </c>
    </row>
    <row r="333" hidden="1" outlineLevel="2">
      <c r="A333" s="16"/>
      <c r="C333" s="12" t="s">
        <v>281</v>
      </c>
      <c r="D333" s="20">
        <v>0.9</v>
      </c>
      <c r="E333" s="22">
        <v>4500.0</v>
      </c>
      <c r="F333" s="18"/>
    </row>
    <row r="334" hidden="1" outlineLevel="2">
      <c r="A334" s="16"/>
      <c r="C334" s="12" t="s">
        <v>17</v>
      </c>
      <c r="D334" s="20">
        <v>0.22</v>
      </c>
      <c r="E334" s="18"/>
      <c r="F334" s="22">
        <v>2200.0</v>
      </c>
      <c r="G334" s="22">
        <v>1450.0</v>
      </c>
    </row>
    <row r="335" hidden="1" outlineLevel="2">
      <c r="A335" s="16"/>
      <c r="C335" s="12" t="s">
        <v>282</v>
      </c>
      <c r="D335" s="20">
        <v>7.73</v>
      </c>
      <c r="E335" s="18"/>
      <c r="F335" s="22">
        <v>61000.0</v>
      </c>
      <c r="G335" s="22">
        <v>3300.0</v>
      </c>
      <c r="H335" s="12" t="s">
        <v>283</v>
      </c>
    </row>
    <row r="336" hidden="1" outlineLevel="2">
      <c r="A336" s="16"/>
      <c r="C336" s="12" t="s">
        <v>67</v>
      </c>
      <c r="D336" s="20">
        <v>1.8</v>
      </c>
      <c r="E336" s="22">
        <v>11500.0</v>
      </c>
      <c r="F336" s="22"/>
      <c r="G336" s="22"/>
    </row>
    <row r="337" hidden="1" outlineLevel="2">
      <c r="A337" s="16"/>
      <c r="C337" s="12" t="s">
        <v>284</v>
      </c>
      <c r="D337" s="20">
        <v>1.5</v>
      </c>
      <c r="E337" s="18"/>
      <c r="F337" s="22">
        <v>10000.0</v>
      </c>
      <c r="G337" s="22">
        <v>3200.0</v>
      </c>
      <c r="H337" s="12" t="s">
        <v>285</v>
      </c>
    </row>
    <row r="338" hidden="1" outlineLevel="2">
      <c r="A338" s="16"/>
      <c r="C338" s="12" t="s">
        <v>286</v>
      </c>
      <c r="D338" s="20"/>
      <c r="E338" s="18"/>
      <c r="F338" s="22">
        <v>1800.0</v>
      </c>
      <c r="G338" s="22">
        <v>1350.0</v>
      </c>
    </row>
    <row r="339" hidden="1" outlineLevel="2">
      <c r="A339" s="16"/>
      <c r="C339" s="12"/>
      <c r="D339" s="20"/>
      <c r="E339" s="18"/>
      <c r="F339" s="14" t="s">
        <v>21</v>
      </c>
      <c r="G339" s="14">
        <f>6250+1450+3300+3200+1350</f>
        <v>15550</v>
      </c>
    </row>
    <row r="340" hidden="1" outlineLevel="2">
      <c r="A340" s="27" t="s">
        <v>155</v>
      </c>
    </row>
    <row r="341" hidden="1" outlineLevel="1" collapsed="1">
      <c r="A341" s="9" t="s">
        <v>287</v>
      </c>
    </row>
    <row r="342" hidden="1" outlineLevel="2">
      <c r="A342" s="16"/>
      <c r="D342" s="41" t="s">
        <v>13</v>
      </c>
      <c r="E342" s="18"/>
      <c r="F342" s="18"/>
      <c r="G342" s="18"/>
    </row>
    <row r="343" hidden="1" outlineLevel="2">
      <c r="A343" s="19">
        <v>43833.0</v>
      </c>
      <c r="B343" s="12" t="s">
        <v>36</v>
      </c>
      <c r="C343" s="12" t="s">
        <v>262</v>
      </c>
      <c r="D343" s="42">
        <v>1.0</v>
      </c>
      <c r="E343" s="22">
        <v>5000.0</v>
      </c>
      <c r="F343" s="18"/>
      <c r="G343" s="22">
        <v>800.0</v>
      </c>
    </row>
    <row r="344" hidden="1" outlineLevel="2">
      <c r="A344" s="16"/>
      <c r="C344" s="12" t="s">
        <v>288</v>
      </c>
      <c r="D344" s="42" t="s">
        <v>289</v>
      </c>
      <c r="E344" s="18"/>
      <c r="F344" s="22">
        <v>19000.0</v>
      </c>
      <c r="G344" s="22">
        <v>9400.0</v>
      </c>
    </row>
    <row r="345" hidden="1" outlineLevel="2">
      <c r="A345" s="16"/>
      <c r="C345" s="12" t="s">
        <v>41</v>
      </c>
      <c r="D345" s="42">
        <v>1.39</v>
      </c>
      <c r="E345" s="18"/>
      <c r="F345" s="22">
        <v>11000.0</v>
      </c>
      <c r="G345" s="22">
        <v>1750.0</v>
      </c>
      <c r="H345" s="12" t="s">
        <v>290</v>
      </c>
    </row>
    <row r="346" hidden="1" outlineLevel="2">
      <c r="A346" s="16"/>
      <c r="C346" s="37" t="s">
        <v>291</v>
      </c>
      <c r="D346" s="43">
        <v>5.25</v>
      </c>
      <c r="E346" s="40"/>
      <c r="F346" s="39">
        <v>50000.0</v>
      </c>
      <c r="G346" s="40"/>
      <c r="H346" s="37" t="s">
        <v>292</v>
      </c>
      <c r="I346" s="37" t="s">
        <v>293</v>
      </c>
    </row>
    <row r="347" hidden="1" outlineLevel="2">
      <c r="A347" s="16"/>
      <c r="D347" s="44"/>
      <c r="E347" s="18"/>
      <c r="F347" s="14" t="s">
        <v>21</v>
      </c>
      <c r="G347" s="15">
        <f>800+9400+1750</f>
        <v>11950</v>
      </c>
    </row>
    <row r="348" hidden="1" outlineLevel="2">
      <c r="A348" s="16"/>
      <c r="D348" s="41" t="s">
        <v>13</v>
      </c>
      <c r="E348" s="18"/>
      <c r="F348" s="18"/>
      <c r="G348" s="18"/>
    </row>
    <row r="349" hidden="1" outlineLevel="2">
      <c r="A349" s="19">
        <v>43864.0</v>
      </c>
      <c r="B349" s="12" t="s">
        <v>44</v>
      </c>
      <c r="C349" s="12" t="s">
        <v>216</v>
      </c>
      <c r="D349" s="42">
        <v>0.24</v>
      </c>
      <c r="E349" s="18"/>
      <c r="F349" s="22">
        <v>1500.0</v>
      </c>
      <c r="G349" s="22">
        <v>450.0</v>
      </c>
    </row>
    <row r="350" hidden="1" outlineLevel="2">
      <c r="A350" s="16"/>
      <c r="C350" s="12" t="s">
        <v>294</v>
      </c>
      <c r="D350" s="42">
        <v>1.4</v>
      </c>
      <c r="E350" s="22">
        <v>3500.0</v>
      </c>
      <c r="F350" s="18"/>
      <c r="G350" s="22">
        <v>1000.0</v>
      </c>
    </row>
    <row r="351" hidden="1" outlineLevel="2">
      <c r="A351" s="16"/>
      <c r="C351" s="12" t="s">
        <v>295</v>
      </c>
      <c r="D351" s="42">
        <v>0.7</v>
      </c>
      <c r="E351" s="22">
        <v>3000.0</v>
      </c>
      <c r="F351" s="18"/>
      <c r="G351" s="18"/>
      <c r="I351" s="12" t="s">
        <v>296</v>
      </c>
    </row>
    <row r="352" hidden="1" outlineLevel="2">
      <c r="A352" s="16"/>
      <c r="C352" s="12" t="s">
        <v>297</v>
      </c>
      <c r="D352" s="42">
        <v>0.3</v>
      </c>
      <c r="E352" s="18"/>
      <c r="F352" s="18"/>
      <c r="G352" s="18"/>
      <c r="H352" s="12" t="s">
        <v>298</v>
      </c>
    </row>
    <row r="353" hidden="1" outlineLevel="2">
      <c r="A353" s="16"/>
      <c r="C353" s="12" t="s">
        <v>299</v>
      </c>
      <c r="D353" s="42">
        <v>0.57</v>
      </c>
      <c r="E353" s="18"/>
      <c r="F353" s="18"/>
      <c r="G353" s="18"/>
    </row>
    <row r="354" hidden="1" outlineLevel="2">
      <c r="A354" s="16"/>
      <c r="C354" s="12" t="s">
        <v>63</v>
      </c>
      <c r="D354" s="42">
        <v>2.32</v>
      </c>
      <c r="E354" s="18"/>
      <c r="F354" s="22">
        <v>21000.0</v>
      </c>
      <c r="G354" s="18"/>
      <c r="I354" s="12" t="s">
        <v>300</v>
      </c>
      <c r="J354" s="12" t="s">
        <v>301</v>
      </c>
    </row>
    <row r="355" hidden="1" outlineLevel="2">
      <c r="A355" s="16"/>
      <c r="C355" s="12" t="s">
        <v>302</v>
      </c>
      <c r="D355" s="42">
        <v>0.35</v>
      </c>
      <c r="E355" s="18"/>
      <c r="F355" s="22">
        <v>12500.0</v>
      </c>
      <c r="G355" s="18"/>
    </row>
    <row r="356" hidden="1" outlineLevel="2">
      <c r="A356" s="16"/>
      <c r="C356" s="12"/>
      <c r="D356" s="42"/>
      <c r="E356" s="18"/>
      <c r="F356" s="14" t="s">
        <v>21</v>
      </c>
      <c r="G356" s="15">
        <v>1450.0</v>
      </c>
    </row>
    <row r="357" hidden="1" outlineLevel="2">
      <c r="A357" s="16"/>
      <c r="D357" s="41" t="s">
        <v>13</v>
      </c>
      <c r="E357" s="18"/>
      <c r="F357" s="18"/>
      <c r="G357" s="18"/>
    </row>
    <row r="358" hidden="1" outlineLevel="2">
      <c r="A358" s="19">
        <v>43893.0</v>
      </c>
      <c r="B358" s="12" t="s">
        <v>261</v>
      </c>
      <c r="C358" s="12" t="s">
        <v>303</v>
      </c>
      <c r="D358" s="42">
        <v>4.65</v>
      </c>
      <c r="E358" s="22">
        <v>20000.0</v>
      </c>
      <c r="F358" s="18"/>
      <c r="G358" s="22">
        <v>6750.0</v>
      </c>
    </row>
    <row r="359" hidden="1" outlineLevel="2">
      <c r="A359" s="16"/>
      <c r="D359" s="41"/>
      <c r="E359" s="18"/>
      <c r="F359" s="14" t="s">
        <v>21</v>
      </c>
      <c r="G359" s="15">
        <v>6750.0</v>
      </c>
    </row>
    <row r="360" hidden="1" outlineLevel="2">
      <c r="A360" s="16"/>
      <c r="D360" s="41" t="s">
        <v>13</v>
      </c>
      <c r="E360" s="18"/>
      <c r="F360" s="18"/>
      <c r="G360" s="18"/>
    </row>
    <row r="361" hidden="1" outlineLevel="2">
      <c r="A361" s="19">
        <v>43924.0</v>
      </c>
      <c r="B361" s="12" t="s">
        <v>14</v>
      </c>
      <c r="C361" s="12" t="s">
        <v>201</v>
      </c>
      <c r="D361" s="42">
        <v>6.17</v>
      </c>
      <c r="E361" s="18"/>
      <c r="F361" s="22">
        <v>53000.0</v>
      </c>
      <c r="G361" s="22">
        <v>13000.0</v>
      </c>
      <c r="H361" s="12" t="s">
        <v>304</v>
      </c>
    </row>
    <row r="362" hidden="1" outlineLevel="2">
      <c r="A362" s="16"/>
      <c r="C362" s="12" t="s">
        <v>305</v>
      </c>
      <c r="D362" s="42">
        <v>16.05</v>
      </c>
      <c r="E362" s="22">
        <v>58000.0</v>
      </c>
      <c r="F362" s="18"/>
    </row>
    <row r="363" hidden="1" outlineLevel="2">
      <c r="A363" s="16"/>
      <c r="C363" s="12" t="s">
        <v>41</v>
      </c>
      <c r="D363" s="42">
        <v>1.02</v>
      </c>
      <c r="E363" s="18"/>
      <c r="F363" s="22">
        <v>11000.0</v>
      </c>
      <c r="G363" s="22">
        <v>3500.0</v>
      </c>
    </row>
    <row r="364" hidden="1" outlineLevel="2">
      <c r="A364" s="16"/>
      <c r="C364" s="12" t="s">
        <v>306</v>
      </c>
      <c r="D364" s="42">
        <v>10.48</v>
      </c>
      <c r="E364" s="18"/>
      <c r="F364" s="22">
        <v>96000.0</v>
      </c>
      <c r="G364" s="22">
        <v>28000.0</v>
      </c>
      <c r="H364" s="12" t="s">
        <v>307</v>
      </c>
    </row>
    <row r="365" hidden="1" outlineLevel="2">
      <c r="A365" s="16"/>
      <c r="D365" s="41"/>
      <c r="E365" s="18"/>
      <c r="F365" s="14" t="s">
        <v>21</v>
      </c>
      <c r="G365" s="15">
        <f>13000+3500+28000</f>
        <v>44500</v>
      </c>
    </row>
    <row r="366" hidden="1" outlineLevel="2">
      <c r="A366" s="16"/>
      <c r="D366" s="41" t="s">
        <v>13</v>
      </c>
      <c r="E366" s="18"/>
      <c r="F366" s="18"/>
      <c r="G366" s="18"/>
    </row>
    <row r="367" hidden="1" outlineLevel="2">
      <c r="A367" s="19">
        <v>43954.0</v>
      </c>
      <c r="B367" s="12" t="s">
        <v>271</v>
      </c>
      <c r="C367" s="37" t="s">
        <v>249</v>
      </c>
      <c r="D367" s="43">
        <v>0.3</v>
      </c>
      <c r="E367" s="40"/>
      <c r="F367" s="39">
        <v>2500.0</v>
      </c>
      <c r="G367" s="40"/>
      <c r="H367" s="37" t="s">
        <v>293</v>
      </c>
    </row>
    <row r="368" hidden="1" outlineLevel="2">
      <c r="A368" s="16"/>
      <c r="C368" s="12" t="s">
        <v>51</v>
      </c>
      <c r="D368" s="42">
        <v>0.1</v>
      </c>
      <c r="E368" s="18"/>
      <c r="F368" s="22">
        <v>1000.0</v>
      </c>
      <c r="G368" s="18"/>
      <c r="H368" s="12" t="s">
        <v>308</v>
      </c>
    </row>
    <row r="369" hidden="1" outlineLevel="2">
      <c r="A369" s="24" t="s">
        <v>309</v>
      </c>
      <c r="C369" s="37" t="s">
        <v>310</v>
      </c>
      <c r="D369" s="43">
        <v>1.78</v>
      </c>
      <c r="E369" s="40"/>
      <c r="F369" s="39">
        <v>10000.0</v>
      </c>
      <c r="G369" s="39" t="s">
        <v>293</v>
      </c>
    </row>
    <row r="370" hidden="1" outlineLevel="2">
      <c r="A370" s="16"/>
      <c r="C370" s="12" t="s">
        <v>157</v>
      </c>
      <c r="D370" s="42">
        <v>1.95</v>
      </c>
      <c r="E370" s="22">
        <v>10000.0</v>
      </c>
      <c r="F370" s="18"/>
      <c r="G370" s="22">
        <v>6600.0</v>
      </c>
    </row>
    <row r="371" hidden="1" outlineLevel="2">
      <c r="A371" s="16"/>
      <c r="C371" s="12" t="s">
        <v>32</v>
      </c>
      <c r="D371" s="42">
        <v>1.06</v>
      </c>
      <c r="E371" s="18"/>
      <c r="F371" s="22">
        <v>9000.0</v>
      </c>
      <c r="H371" s="30" t="s">
        <v>184</v>
      </c>
      <c r="I371" s="30">
        <v>13020.0</v>
      </c>
    </row>
    <row r="372" hidden="1" outlineLevel="2">
      <c r="A372" s="16"/>
      <c r="D372" s="44"/>
      <c r="E372" s="18"/>
      <c r="F372" s="14" t="s">
        <v>21</v>
      </c>
      <c r="G372" s="15">
        <v>6600.0</v>
      </c>
      <c r="H372" s="30" t="s">
        <v>185</v>
      </c>
      <c r="I372" s="30">
        <v>86800.0</v>
      </c>
    </row>
    <row r="373" hidden="1" outlineLevel="2">
      <c r="A373" s="16"/>
      <c r="D373" s="41" t="s">
        <v>13</v>
      </c>
      <c r="E373" s="18"/>
      <c r="F373" s="18"/>
      <c r="G373" s="18"/>
    </row>
    <row r="374" hidden="1" outlineLevel="2">
      <c r="A374" s="19">
        <v>44015.0</v>
      </c>
      <c r="B374" s="12" t="s">
        <v>31</v>
      </c>
      <c r="C374" s="12" t="s">
        <v>55</v>
      </c>
      <c r="D374" s="20">
        <v>3.73</v>
      </c>
      <c r="E374" s="18"/>
      <c r="F374" s="22">
        <v>30000.0</v>
      </c>
      <c r="G374" s="22">
        <v>5500.0</v>
      </c>
    </row>
    <row r="375" hidden="1" outlineLevel="2">
      <c r="A375" s="16"/>
      <c r="C375" s="12" t="s">
        <v>55</v>
      </c>
      <c r="D375" s="20">
        <v>0.99</v>
      </c>
      <c r="E375" s="18"/>
      <c r="F375" s="22">
        <v>13500.0</v>
      </c>
      <c r="G375" s="22"/>
      <c r="H375" s="12" t="s">
        <v>311</v>
      </c>
      <c r="I375" s="12" t="s">
        <v>166</v>
      </c>
    </row>
    <row r="376" hidden="1" outlineLevel="2">
      <c r="A376" s="16"/>
      <c r="C376" s="12" t="s">
        <v>312</v>
      </c>
      <c r="D376" s="20"/>
      <c r="E376" s="18"/>
      <c r="F376" s="22"/>
      <c r="G376" s="22"/>
      <c r="H376" s="12" t="s">
        <v>226</v>
      </c>
    </row>
    <row r="377" hidden="1" outlineLevel="2">
      <c r="A377" s="16"/>
      <c r="C377" s="12" t="s">
        <v>313</v>
      </c>
      <c r="D377" s="20">
        <v>0.65</v>
      </c>
      <c r="E377" s="22"/>
      <c r="F377" s="22">
        <v>7000.0</v>
      </c>
      <c r="G377" s="22">
        <v>2500.0</v>
      </c>
    </row>
    <row r="378" hidden="1" outlineLevel="2">
      <c r="A378" s="16"/>
      <c r="C378" s="12" t="s">
        <v>314</v>
      </c>
      <c r="D378" s="20" t="s">
        <v>315</v>
      </c>
      <c r="E378" s="22">
        <v>27000.0</v>
      </c>
      <c r="F378" s="18"/>
      <c r="G378" s="22"/>
    </row>
    <row r="379" hidden="1" outlineLevel="2">
      <c r="A379" s="16"/>
      <c r="C379" s="12" t="s">
        <v>249</v>
      </c>
      <c r="D379" s="20">
        <v>0.37</v>
      </c>
      <c r="E379" s="22"/>
      <c r="F379" s="22">
        <v>4000.0</v>
      </c>
      <c r="G379" s="22">
        <v>2650.0</v>
      </c>
    </row>
    <row r="380" hidden="1" outlineLevel="2">
      <c r="A380" s="16"/>
      <c r="C380" s="12" t="s">
        <v>316</v>
      </c>
      <c r="D380" s="20">
        <v>0.73</v>
      </c>
      <c r="E380" s="22">
        <v>2000.0</v>
      </c>
      <c r="F380" s="22"/>
    </row>
    <row r="381" hidden="1" outlineLevel="2">
      <c r="A381" s="16"/>
      <c r="C381" s="12" t="s">
        <v>317</v>
      </c>
      <c r="D381" s="41"/>
      <c r="E381" s="18"/>
      <c r="F381" s="18"/>
      <c r="G381" s="22">
        <v>7000.0</v>
      </c>
    </row>
    <row r="382" hidden="1" outlineLevel="2">
      <c r="A382" s="16"/>
      <c r="C382" s="12" t="s">
        <v>318</v>
      </c>
      <c r="D382" s="42">
        <v>3.0</v>
      </c>
      <c r="E382" s="18"/>
      <c r="F382" s="22">
        <v>28000.0</v>
      </c>
      <c r="G382" s="22">
        <v>7000.0</v>
      </c>
    </row>
    <row r="383" hidden="1" outlineLevel="2">
      <c r="A383" s="16"/>
      <c r="D383" s="41"/>
      <c r="E383" s="18"/>
      <c r="F383" s="14" t="s">
        <v>21</v>
      </c>
      <c r="G383" s="15">
        <f>5500+2500+2650+7000+7000</f>
        <v>24650</v>
      </c>
    </row>
    <row r="384" hidden="1" outlineLevel="2">
      <c r="A384" s="16"/>
      <c r="D384" s="41" t="s">
        <v>13</v>
      </c>
      <c r="E384" s="18"/>
      <c r="F384" s="18"/>
      <c r="G384" s="18"/>
    </row>
    <row r="385" hidden="1" outlineLevel="2">
      <c r="A385" s="19">
        <v>44046.0</v>
      </c>
      <c r="B385" s="12" t="s">
        <v>36</v>
      </c>
      <c r="C385" s="12" t="s">
        <v>319</v>
      </c>
      <c r="D385" s="20" t="s">
        <v>320</v>
      </c>
      <c r="E385" s="18"/>
      <c r="F385" s="22">
        <v>9000.0</v>
      </c>
      <c r="G385" s="22">
        <v>1350.0</v>
      </c>
      <c r="H385" s="12" t="s">
        <v>58</v>
      </c>
    </row>
    <row r="386" hidden="1" outlineLevel="2">
      <c r="A386" s="16"/>
      <c r="C386" s="12" t="s">
        <v>321</v>
      </c>
      <c r="D386" s="20">
        <v>1.02</v>
      </c>
      <c r="E386" s="18"/>
      <c r="F386" s="22">
        <v>8000.0</v>
      </c>
      <c r="G386" s="22">
        <v>3850.0</v>
      </c>
    </row>
    <row r="387" hidden="1" outlineLevel="2">
      <c r="A387" s="16"/>
      <c r="C387" s="12" t="s">
        <v>322</v>
      </c>
      <c r="D387" s="20">
        <v>0.24</v>
      </c>
      <c r="E387" s="18"/>
      <c r="F387" s="22">
        <v>2000.0</v>
      </c>
    </row>
    <row r="388" hidden="1" outlineLevel="2">
      <c r="A388" s="16"/>
      <c r="C388" s="12" t="s">
        <v>323</v>
      </c>
      <c r="D388" s="20">
        <v>0.42</v>
      </c>
      <c r="E388" s="22">
        <v>2000.0</v>
      </c>
      <c r="F388" s="18"/>
    </row>
    <row r="389" hidden="1" outlineLevel="2">
      <c r="A389" s="16"/>
      <c r="C389" s="12" t="s">
        <v>157</v>
      </c>
      <c r="D389" s="20">
        <v>4.64</v>
      </c>
      <c r="E389" s="22">
        <v>25000.0</v>
      </c>
      <c r="F389" s="18"/>
      <c r="G389" s="22">
        <v>11600.0</v>
      </c>
      <c r="H389" s="12" t="s">
        <v>324</v>
      </c>
    </row>
    <row r="390" hidden="1" outlineLevel="2">
      <c r="A390" s="16"/>
      <c r="C390" s="12" t="s">
        <v>325</v>
      </c>
      <c r="D390" s="20">
        <v>1.3</v>
      </c>
      <c r="E390" s="22"/>
      <c r="F390" s="22">
        <v>25000.0</v>
      </c>
    </row>
    <row r="391" hidden="1" outlineLevel="2">
      <c r="A391" s="16"/>
      <c r="C391" s="12" t="s">
        <v>326</v>
      </c>
      <c r="D391" s="20">
        <v>1.05</v>
      </c>
      <c r="E391" s="22"/>
    </row>
    <row r="392" hidden="1" outlineLevel="2">
      <c r="A392" s="16"/>
      <c r="C392" s="12" t="s">
        <v>327</v>
      </c>
      <c r="D392" s="20">
        <v>0.75</v>
      </c>
      <c r="E392" s="22"/>
      <c r="F392" s="22">
        <v>7000.0</v>
      </c>
      <c r="G392" s="22">
        <v>500.0</v>
      </c>
      <c r="H392" s="12"/>
    </row>
    <row r="393" hidden="1" outlineLevel="2">
      <c r="A393" s="16"/>
      <c r="C393" s="12" t="s">
        <v>328</v>
      </c>
      <c r="D393" s="20" t="s">
        <v>329</v>
      </c>
      <c r="E393" s="22">
        <v>7000.0</v>
      </c>
      <c r="F393" s="22"/>
      <c r="H393" s="12"/>
    </row>
    <row r="394" hidden="1" outlineLevel="2">
      <c r="A394" s="16"/>
      <c r="C394" s="12"/>
      <c r="D394" s="20"/>
      <c r="E394" s="22"/>
      <c r="F394" s="14" t="s">
        <v>21</v>
      </c>
      <c r="G394" s="15">
        <f>1350+3850+11600+500</f>
        <v>17300</v>
      </c>
      <c r="H394" s="12"/>
    </row>
    <row r="395" hidden="1" outlineLevel="2">
      <c r="A395" s="16"/>
      <c r="D395" s="41" t="s">
        <v>13</v>
      </c>
      <c r="E395" s="18"/>
      <c r="F395" s="18"/>
      <c r="G395" s="18"/>
    </row>
    <row r="396" hidden="1" outlineLevel="2">
      <c r="A396" s="19">
        <v>44077.0</v>
      </c>
      <c r="B396" s="12" t="s">
        <v>44</v>
      </c>
      <c r="C396" s="12" t="s">
        <v>80</v>
      </c>
      <c r="D396" s="20">
        <v>2.55</v>
      </c>
      <c r="E396" s="22">
        <v>12000.0</v>
      </c>
      <c r="F396" s="18"/>
      <c r="G396" s="22">
        <v>2600.0</v>
      </c>
    </row>
    <row r="397" hidden="1" outlineLevel="2">
      <c r="A397" s="16"/>
      <c r="C397" s="12" t="s">
        <v>110</v>
      </c>
      <c r="D397" s="20">
        <v>1.55</v>
      </c>
      <c r="E397" s="22"/>
      <c r="F397" s="22">
        <v>12000.0</v>
      </c>
    </row>
    <row r="398" hidden="1" outlineLevel="2">
      <c r="A398" s="16"/>
      <c r="D398" s="17"/>
      <c r="E398" s="18"/>
      <c r="F398" s="14" t="s">
        <v>21</v>
      </c>
      <c r="G398" s="15">
        <v>2600.0</v>
      </c>
    </row>
    <row r="399" hidden="1" outlineLevel="2">
      <c r="A399" s="16"/>
      <c r="D399" s="41" t="s">
        <v>13</v>
      </c>
      <c r="E399" s="18"/>
      <c r="F399" s="18"/>
      <c r="G399" s="18"/>
    </row>
    <row r="400" hidden="1" outlineLevel="2">
      <c r="A400" s="19">
        <v>44107.0</v>
      </c>
      <c r="B400" s="12" t="s">
        <v>50</v>
      </c>
      <c r="C400" s="12" t="s">
        <v>61</v>
      </c>
      <c r="D400" s="20">
        <v>2.56</v>
      </c>
      <c r="E400" s="18"/>
      <c r="F400" s="22">
        <v>19000.0</v>
      </c>
      <c r="G400" s="22">
        <v>3850.0</v>
      </c>
      <c r="H400" s="12" t="s">
        <v>330</v>
      </c>
    </row>
    <row r="401" hidden="1" outlineLevel="2">
      <c r="D401" s="17"/>
      <c r="F401" s="14" t="s">
        <v>21</v>
      </c>
      <c r="G401" s="15">
        <v>3850.0</v>
      </c>
    </row>
    <row r="402" hidden="1" outlineLevel="2">
      <c r="A402" s="16"/>
      <c r="D402" s="41" t="s">
        <v>13</v>
      </c>
      <c r="E402" s="18"/>
      <c r="F402" s="18"/>
      <c r="G402" s="18"/>
    </row>
    <row r="403" hidden="1" outlineLevel="2">
      <c r="A403" s="19">
        <v>44138.0</v>
      </c>
      <c r="B403" s="12" t="s">
        <v>14</v>
      </c>
      <c r="C403" s="12" t="s">
        <v>331</v>
      </c>
      <c r="D403" s="20" t="s">
        <v>332</v>
      </c>
      <c r="E403" s="22" t="s">
        <v>333</v>
      </c>
      <c r="F403" s="18"/>
      <c r="G403" s="22">
        <v>2500.0</v>
      </c>
    </row>
    <row r="404" hidden="1" outlineLevel="2">
      <c r="A404" s="16"/>
      <c r="C404" s="12" t="s">
        <v>19</v>
      </c>
      <c r="D404" s="20">
        <v>4.02</v>
      </c>
      <c r="E404" s="22">
        <v>20000.0</v>
      </c>
      <c r="F404" s="18"/>
      <c r="G404" s="22">
        <v>2250.0</v>
      </c>
    </row>
    <row r="405" hidden="1" outlineLevel="2">
      <c r="A405" s="16"/>
      <c r="D405" s="17"/>
      <c r="E405" s="18"/>
      <c r="F405" s="14" t="s">
        <v>21</v>
      </c>
      <c r="G405" s="15">
        <f>2500+2250</f>
        <v>4750</v>
      </c>
    </row>
    <row r="406" hidden="1" outlineLevel="2">
      <c r="A406" s="16"/>
      <c r="D406" s="41" t="s">
        <v>13</v>
      </c>
      <c r="E406" s="18"/>
      <c r="F406" s="18"/>
      <c r="G406" s="18"/>
    </row>
    <row r="407" hidden="1" outlineLevel="2">
      <c r="A407" s="19">
        <v>44168.0</v>
      </c>
      <c r="B407" s="12" t="s">
        <v>22</v>
      </c>
      <c r="C407" s="12" t="s">
        <v>159</v>
      </c>
      <c r="D407" s="20">
        <v>9.15</v>
      </c>
      <c r="E407" s="22">
        <v>50000.0</v>
      </c>
      <c r="F407" s="18"/>
      <c r="G407" s="22">
        <v>0.0</v>
      </c>
      <c r="H407" s="12" t="s">
        <v>212</v>
      </c>
    </row>
    <row r="408" hidden="1" outlineLevel="2">
      <c r="A408" s="16"/>
      <c r="C408" s="12" t="s">
        <v>106</v>
      </c>
      <c r="D408" s="20">
        <v>1.6</v>
      </c>
      <c r="E408" s="18"/>
      <c r="F408" s="22">
        <v>15000.0</v>
      </c>
      <c r="G408" s="22">
        <v>5300.0</v>
      </c>
    </row>
    <row r="409" hidden="1" outlineLevel="2">
      <c r="A409" s="16"/>
      <c r="C409" s="12" t="s">
        <v>52</v>
      </c>
      <c r="D409" s="20">
        <v>0.44</v>
      </c>
      <c r="E409" s="18"/>
      <c r="F409" s="22">
        <v>3000.0</v>
      </c>
      <c r="G409" s="22">
        <v>1150.0</v>
      </c>
    </row>
    <row r="410" hidden="1" outlineLevel="2">
      <c r="A410" s="16"/>
      <c r="C410" s="12" t="s">
        <v>16</v>
      </c>
      <c r="D410" s="20">
        <v>0.6</v>
      </c>
      <c r="E410" s="18"/>
      <c r="F410" s="22">
        <v>5000.0</v>
      </c>
      <c r="G410" s="22">
        <v>3900.0</v>
      </c>
      <c r="H410" s="12" t="s">
        <v>334</v>
      </c>
      <c r="I410" s="12" t="s">
        <v>335</v>
      </c>
    </row>
    <row r="411" hidden="1" outlineLevel="2">
      <c r="A411" s="16"/>
      <c r="C411" s="12" t="s">
        <v>20</v>
      </c>
      <c r="D411" s="20">
        <v>1.22</v>
      </c>
      <c r="E411" s="22">
        <v>4000.0</v>
      </c>
      <c r="F411" s="18"/>
    </row>
    <row r="412" hidden="1" outlineLevel="2">
      <c r="A412" s="16"/>
      <c r="D412" s="17"/>
      <c r="E412" s="18"/>
      <c r="F412" s="14" t="s">
        <v>21</v>
      </c>
      <c r="G412" s="15">
        <f>5300+1150+3900</f>
        <v>10350</v>
      </c>
      <c r="H412" s="30" t="s">
        <v>184</v>
      </c>
      <c r="I412" s="30">
        <v>9600.0</v>
      </c>
    </row>
    <row r="413" hidden="1" outlineLevel="2">
      <c r="A413" s="16"/>
      <c r="D413" s="41" t="s">
        <v>13</v>
      </c>
      <c r="E413" s="18"/>
      <c r="F413" s="18"/>
      <c r="G413" s="18"/>
      <c r="H413" s="30" t="s">
        <v>185</v>
      </c>
      <c r="I413" s="30">
        <v>63500.0</v>
      </c>
    </row>
    <row r="414" hidden="1" outlineLevel="2">
      <c r="A414" s="24" t="s">
        <v>336</v>
      </c>
      <c r="B414" s="12" t="s">
        <v>31</v>
      </c>
      <c r="C414" s="12" t="s">
        <v>140</v>
      </c>
      <c r="D414" s="20">
        <v>0.31</v>
      </c>
      <c r="E414" s="18"/>
      <c r="F414" s="22">
        <v>2500.0</v>
      </c>
      <c r="G414" s="22">
        <v>1300.0</v>
      </c>
      <c r="H414" s="12" t="s">
        <v>337</v>
      </c>
    </row>
    <row r="415" hidden="1" outlineLevel="2">
      <c r="A415" s="16"/>
      <c r="C415" s="12" t="s">
        <v>338</v>
      </c>
      <c r="D415" s="20">
        <v>0.77</v>
      </c>
      <c r="E415" s="22">
        <v>1900.0</v>
      </c>
      <c r="F415" s="18"/>
    </row>
    <row r="416" hidden="1" outlineLevel="2">
      <c r="A416" s="16"/>
      <c r="C416" s="12" t="s">
        <v>339</v>
      </c>
      <c r="D416" s="20">
        <v>3.25</v>
      </c>
      <c r="E416" s="22">
        <v>700.0</v>
      </c>
      <c r="F416" s="18"/>
      <c r="G416" s="22">
        <v>0.0</v>
      </c>
    </row>
    <row r="417" hidden="1" outlineLevel="2">
      <c r="A417" s="16"/>
      <c r="C417" s="12" t="s">
        <v>340</v>
      </c>
      <c r="D417" s="20">
        <v>0.55</v>
      </c>
      <c r="E417" s="22">
        <v>1200.0</v>
      </c>
      <c r="F417" s="18"/>
      <c r="G417" s="22">
        <v>1700.0</v>
      </c>
      <c r="H417" s="12" t="s">
        <v>341</v>
      </c>
    </row>
    <row r="418" hidden="1" outlineLevel="2">
      <c r="A418" s="16"/>
      <c r="C418" s="12" t="s">
        <v>159</v>
      </c>
      <c r="D418" s="20">
        <v>12.6</v>
      </c>
      <c r="E418" s="22">
        <v>85000.0</v>
      </c>
      <c r="F418" s="18"/>
      <c r="G418" s="22">
        <v>0.0</v>
      </c>
      <c r="H418" s="12" t="s">
        <v>342</v>
      </c>
    </row>
    <row r="419" hidden="1" outlineLevel="2">
      <c r="A419" s="16"/>
      <c r="C419" s="12" t="s">
        <v>343</v>
      </c>
      <c r="D419" s="20">
        <v>2.47</v>
      </c>
      <c r="F419" s="18"/>
    </row>
    <row r="420" hidden="1" outlineLevel="2">
      <c r="A420" s="16"/>
      <c r="C420" s="12" t="s">
        <v>344</v>
      </c>
      <c r="D420" s="20"/>
      <c r="E420" s="22" t="s">
        <v>345</v>
      </c>
      <c r="F420" s="22">
        <v>32500.0</v>
      </c>
      <c r="G420" s="22">
        <v>11400.0</v>
      </c>
      <c r="H420" s="12" t="s">
        <v>300</v>
      </c>
    </row>
    <row r="421" hidden="1" outlineLevel="2">
      <c r="A421" s="16"/>
      <c r="C421" s="12" t="s">
        <v>180</v>
      </c>
      <c r="D421" s="20" t="s">
        <v>346</v>
      </c>
      <c r="E421" s="22">
        <v>16500.0</v>
      </c>
      <c r="F421" s="18"/>
      <c r="G421" s="22">
        <v>0.0</v>
      </c>
      <c r="H421" s="12"/>
    </row>
    <row r="422" hidden="1" outlineLevel="2">
      <c r="A422" s="16"/>
      <c r="C422" s="12" t="s">
        <v>347</v>
      </c>
      <c r="D422" s="20">
        <v>0.45</v>
      </c>
      <c r="E422" s="22">
        <v>1500.0</v>
      </c>
      <c r="F422" s="45"/>
      <c r="G422" s="46">
        <v>0.0</v>
      </c>
    </row>
    <row r="423" hidden="1" outlineLevel="2">
      <c r="A423" s="16"/>
      <c r="C423" s="47" t="s">
        <v>348</v>
      </c>
      <c r="D423" s="48">
        <v>1.84</v>
      </c>
      <c r="E423" s="28"/>
      <c r="F423" s="46">
        <v>15000.0</v>
      </c>
      <c r="G423" s="46">
        <v>4650.0</v>
      </c>
    </row>
    <row r="424" hidden="1" outlineLevel="2">
      <c r="A424" s="16"/>
      <c r="B424" s="49" t="s">
        <v>349</v>
      </c>
      <c r="C424" s="50" t="s">
        <v>350</v>
      </c>
      <c r="D424" s="51" t="s">
        <v>351</v>
      </c>
      <c r="E424" s="52" t="s">
        <v>352</v>
      </c>
      <c r="F424" s="53"/>
      <c r="G424" s="53"/>
      <c r="H424" s="49" t="s">
        <v>353</v>
      </c>
      <c r="I424" s="49" t="s">
        <v>354</v>
      </c>
    </row>
    <row r="425" hidden="1" outlineLevel="2">
      <c r="A425" s="16"/>
      <c r="D425" s="17"/>
      <c r="E425" s="18"/>
      <c r="F425" s="14" t="s">
        <v>21</v>
      </c>
      <c r="G425" s="15">
        <f>1300+1700+11400+4650</f>
        <v>19050</v>
      </c>
    </row>
    <row r="426" hidden="1" outlineLevel="2">
      <c r="A426" s="16"/>
      <c r="D426" s="41" t="s">
        <v>13</v>
      </c>
      <c r="E426" s="18"/>
      <c r="F426" s="18"/>
      <c r="G426" s="18"/>
    </row>
    <row r="427" hidden="1" outlineLevel="2">
      <c r="A427" s="24" t="s">
        <v>355</v>
      </c>
      <c r="B427" s="12" t="s">
        <v>36</v>
      </c>
      <c r="C427" s="12" t="s">
        <v>356</v>
      </c>
      <c r="D427" s="20">
        <v>1.1</v>
      </c>
      <c r="E427" s="18"/>
      <c r="F427" s="22">
        <v>9750.0</v>
      </c>
      <c r="G427" s="22">
        <v>2700.0</v>
      </c>
    </row>
    <row r="428" hidden="1" outlineLevel="2">
      <c r="A428" s="16"/>
      <c r="C428" s="12" t="s">
        <v>357</v>
      </c>
      <c r="D428" s="20">
        <v>2.0</v>
      </c>
      <c r="E428" s="18"/>
      <c r="F428" s="22">
        <v>16500.0</v>
      </c>
      <c r="G428" s="22">
        <v>2300.0</v>
      </c>
    </row>
    <row r="429" hidden="1" outlineLevel="2">
      <c r="A429" s="16"/>
      <c r="C429" s="12" t="s">
        <v>52</v>
      </c>
      <c r="D429" s="20">
        <v>0.88</v>
      </c>
      <c r="E429" s="18"/>
      <c r="F429" s="22">
        <v>5500.0</v>
      </c>
      <c r="G429" s="22">
        <v>1900.0</v>
      </c>
      <c r="H429" s="12" t="s">
        <v>129</v>
      </c>
      <c r="I429" s="12" t="s">
        <v>358</v>
      </c>
    </row>
    <row r="430" hidden="1" outlineLevel="2">
      <c r="A430" s="16"/>
      <c r="C430" s="12" t="s">
        <v>359</v>
      </c>
      <c r="D430" s="20">
        <v>1.2</v>
      </c>
      <c r="E430" s="22">
        <v>4500.0</v>
      </c>
      <c r="F430" s="18"/>
    </row>
    <row r="431" hidden="1" outlineLevel="2">
      <c r="A431" s="16"/>
      <c r="C431" s="12" t="s">
        <v>360</v>
      </c>
      <c r="D431" s="20">
        <v>0.5</v>
      </c>
      <c r="E431" s="22">
        <v>800.0</v>
      </c>
      <c r="F431" s="18"/>
    </row>
    <row r="432" hidden="1" outlineLevel="2">
      <c r="A432" s="16"/>
      <c r="C432" s="12"/>
      <c r="D432" s="20"/>
      <c r="E432" s="22"/>
      <c r="F432" s="14" t="s">
        <v>21</v>
      </c>
      <c r="G432" s="15">
        <f>2700+2300+1900</f>
        <v>6900</v>
      </c>
      <c r="I432" s="12"/>
    </row>
    <row r="433" hidden="1" outlineLevel="2">
      <c r="A433" s="16"/>
      <c r="D433" s="41" t="s">
        <v>13</v>
      </c>
      <c r="E433" s="18"/>
      <c r="F433" s="18"/>
      <c r="G433" s="18"/>
    </row>
    <row r="434" hidden="1" outlineLevel="2">
      <c r="A434" s="24" t="s">
        <v>361</v>
      </c>
      <c r="B434" s="12" t="s">
        <v>44</v>
      </c>
      <c r="C434" s="12" t="s">
        <v>362</v>
      </c>
      <c r="D434" s="20">
        <v>1.1</v>
      </c>
      <c r="E434" s="18"/>
      <c r="F434" s="22">
        <v>11000.0</v>
      </c>
      <c r="G434" s="22">
        <v>3850.0</v>
      </c>
    </row>
    <row r="435" hidden="1" outlineLevel="2">
      <c r="D435" s="17"/>
      <c r="F435" s="14" t="s">
        <v>21</v>
      </c>
      <c r="G435" s="15">
        <v>3850.0</v>
      </c>
    </row>
    <row r="436" hidden="1" outlineLevel="2">
      <c r="A436" s="16"/>
      <c r="D436" s="41" t="s">
        <v>13</v>
      </c>
      <c r="E436" s="18"/>
      <c r="F436" s="18"/>
      <c r="G436" s="18"/>
    </row>
    <row r="437" hidden="1" outlineLevel="2">
      <c r="A437" s="24" t="s">
        <v>363</v>
      </c>
      <c r="B437" s="12" t="s">
        <v>50</v>
      </c>
      <c r="C437" s="12" t="s">
        <v>364</v>
      </c>
      <c r="D437" s="20">
        <v>2.72</v>
      </c>
      <c r="E437" s="18"/>
      <c r="F437" s="22">
        <v>22000.0</v>
      </c>
      <c r="G437" s="22">
        <v>4000.0</v>
      </c>
      <c r="H437" s="12" t="s">
        <v>58</v>
      </c>
      <c r="I437" s="12" t="s">
        <v>365</v>
      </c>
    </row>
    <row r="438" hidden="1" outlineLevel="2">
      <c r="C438" s="12" t="s">
        <v>366</v>
      </c>
      <c r="D438" s="20">
        <v>0.56</v>
      </c>
      <c r="F438" s="12">
        <v>5000.0</v>
      </c>
      <c r="H438" s="12" t="s">
        <v>367</v>
      </c>
      <c r="I438" s="12" t="s">
        <v>368</v>
      </c>
    </row>
    <row r="439" hidden="1" outlineLevel="2">
      <c r="A439" s="16"/>
      <c r="C439" s="12" t="s">
        <v>32</v>
      </c>
      <c r="D439" s="20">
        <v>1.69</v>
      </c>
      <c r="E439" s="18"/>
      <c r="F439" s="22">
        <v>4000.0</v>
      </c>
      <c r="G439" s="22">
        <v>1350.0</v>
      </c>
      <c r="H439" s="12" t="s">
        <v>207</v>
      </c>
    </row>
    <row r="440" hidden="1" outlineLevel="2">
      <c r="A440" s="16"/>
      <c r="D440" s="17"/>
      <c r="E440" s="18"/>
      <c r="F440" s="14" t="s">
        <v>21</v>
      </c>
      <c r="G440" s="14">
        <f>4000+1350</f>
        <v>5350</v>
      </c>
      <c r="H440" s="30" t="s">
        <v>184</v>
      </c>
      <c r="I440" s="30">
        <v>5300.0</v>
      </c>
    </row>
    <row r="441" hidden="1" outlineLevel="2">
      <c r="A441" s="16"/>
      <c r="D441" s="41" t="s">
        <v>13</v>
      </c>
      <c r="E441" s="18"/>
      <c r="F441" s="18"/>
      <c r="G441" s="18"/>
      <c r="H441" s="30" t="s">
        <v>185</v>
      </c>
      <c r="I441" s="30">
        <v>35150.0</v>
      </c>
    </row>
    <row r="442" hidden="1" outlineLevel="2">
      <c r="A442" s="25" t="s">
        <v>369</v>
      </c>
    </row>
    <row r="443" hidden="1" outlineLevel="2">
      <c r="A443" s="27" t="s">
        <v>155</v>
      </c>
    </row>
    <row r="444" hidden="1" outlineLevel="1">
      <c r="A444" s="9" t="s">
        <v>370</v>
      </c>
    </row>
    <row r="445" hidden="1" outlineLevel="1" collapsed="1">
      <c r="A445" s="9" t="s">
        <v>371</v>
      </c>
    </row>
    <row r="446" hidden="1" outlineLevel="2">
      <c r="A446" s="16"/>
      <c r="D446" s="17"/>
      <c r="E446" s="10" t="s">
        <v>13</v>
      </c>
      <c r="F446" s="18"/>
      <c r="G446" s="18"/>
    </row>
    <row r="447" hidden="1" outlineLevel="2">
      <c r="A447" s="19">
        <v>44140.0</v>
      </c>
      <c r="B447" s="12" t="s">
        <v>44</v>
      </c>
      <c r="C447" s="12" t="s">
        <v>372</v>
      </c>
      <c r="D447" s="20">
        <v>5.83</v>
      </c>
      <c r="E447" s="23">
        <v>44000.0</v>
      </c>
      <c r="F447" s="18"/>
      <c r="G447" s="22">
        <v>3100.0</v>
      </c>
      <c r="H447" s="12" t="s">
        <v>373</v>
      </c>
    </row>
    <row r="448" hidden="1" outlineLevel="2">
      <c r="A448" s="24" t="s">
        <v>374</v>
      </c>
      <c r="B448" s="12" t="s">
        <v>375</v>
      </c>
      <c r="D448" s="17"/>
      <c r="E448" s="10"/>
      <c r="F448" s="14" t="s">
        <v>21</v>
      </c>
      <c r="G448" s="15">
        <v>3100.0</v>
      </c>
    </row>
    <row r="449" hidden="1" outlineLevel="2">
      <c r="A449" s="16"/>
      <c r="D449" s="17"/>
      <c r="E449" s="10" t="s">
        <v>13</v>
      </c>
      <c r="F449" s="18"/>
      <c r="G449" s="18"/>
    </row>
    <row r="450" hidden="1" outlineLevel="2">
      <c r="A450" s="19">
        <v>44170.0</v>
      </c>
      <c r="B450" s="12" t="s">
        <v>50</v>
      </c>
      <c r="C450" s="12" t="s">
        <v>376</v>
      </c>
      <c r="D450" s="20">
        <v>2.41</v>
      </c>
      <c r="E450" s="18"/>
      <c r="F450" s="22">
        <v>22000.0</v>
      </c>
      <c r="G450" s="22">
        <v>5300.0</v>
      </c>
    </row>
    <row r="451" hidden="1" outlineLevel="2">
      <c r="C451" s="12" t="s">
        <v>127</v>
      </c>
      <c r="D451" s="20">
        <v>0.75</v>
      </c>
      <c r="E451" s="18"/>
      <c r="F451" s="22">
        <v>4500.0</v>
      </c>
      <c r="G451" s="22">
        <v>1400.0</v>
      </c>
    </row>
    <row r="452" hidden="1" outlineLevel="2">
      <c r="A452" s="16"/>
      <c r="C452" s="12" t="s">
        <v>377</v>
      </c>
      <c r="D452" s="20">
        <v>1.98</v>
      </c>
      <c r="E452" s="22">
        <v>10000.0</v>
      </c>
      <c r="F452" s="18"/>
      <c r="G452" s="22">
        <v>1000.0</v>
      </c>
    </row>
    <row r="453" hidden="1" outlineLevel="2">
      <c r="A453" s="16"/>
      <c r="C453" s="12"/>
      <c r="D453" s="20"/>
      <c r="E453" s="22"/>
      <c r="F453" s="14" t="s">
        <v>21</v>
      </c>
      <c r="G453" s="15">
        <f>5300+1400+1000</f>
        <v>7700</v>
      </c>
    </row>
    <row r="454" hidden="1" outlineLevel="2">
      <c r="D454" s="17"/>
      <c r="E454" s="10" t="s">
        <v>13</v>
      </c>
    </row>
    <row r="455" hidden="1" outlineLevel="2">
      <c r="A455" s="24" t="s">
        <v>378</v>
      </c>
      <c r="B455" s="12" t="s">
        <v>14</v>
      </c>
      <c r="C455" s="12" t="s">
        <v>51</v>
      </c>
      <c r="D455" s="20">
        <v>0.22</v>
      </c>
      <c r="E455" s="18"/>
      <c r="F455" s="22">
        <v>1500.0</v>
      </c>
      <c r="G455" s="22">
        <v>500.0</v>
      </c>
    </row>
    <row r="456" hidden="1" outlineLevel="2">
      <c r="A456" s="24"/>
      <c r="B456" s="12"/>
      <c r="C456" s="12" t="s">
        <v>379</v>
      </c>
      <c r="D456" s="20" t="s">
        <v>380</v>
      </c>
      <c r="E456" s="22">
        <v>26500.0</v>
      </c>
      <c r="F456" s="22"/>
      <c r="G456" s="22">
        <v>0.0</v>
      </c>
    </row>
    <row r="457" hidden="1" outlineLevel="2">
      <c r="A457" s="24"/>
      <c r="B457" s="12"/>
      <c r="C457" s="12"/>
      <c r="D457" s="20"/>
      <c r="E457" s="18"/>
      <c r="F457" s="14" t="s">
        <v>21</v>
      </c>
      <c r="G457" s="15">
        <v>500.0</v>
      </c>
    </row>
    <row r="458" hidden="1" outlineLevel="2">
      <c r="A458" s="16"/>
      <c r="D458" s="17"/>
      <c r="E458" s="10" t="s">
        <v>13</v>
      </c>
      <c r="F458" s="18"/>
      <c r="G458" s="18"/>
    </row>
    <row r="459" hidden="1" outlineLevel="2">
      <c r="A459" s="24" t="s">
        <v>381</v>
      </c>
      <c r="B459" s="12" t="s">
        <v>22</v>
      </c>
      <c r="C459" s="12" t="s">
        <v>382</v>
      </c>
      <c r="D459" s="20">
        <v>3.8</v>
      </c>
      <c r="E459" s="22">
        <v>14000.0</v>
      </c>
      <c r="F459" s="18"/>
      <c r="G459" s="22">
        <v>2500.0</v>
      </c>
      <c r="H459" s="30" t="s">
        <v>184</v>
      </c>
      <c r="I459" s="30">
        <v>2100.0</v>
      </c>
    </row>
    <row r="460" hidden="1" outlineLevel="2">
      <c r="A460" s="24"/>
      <c r="B460" s="12"/>
      <c r="C460" s="12"/>
      <c r="D460" s="20"/>
      <c r="E460" s="22"/>
      <c r="F460" s="14" t="s">
        <v>21</v>
      </c>
      <c r="G460" s="15">
        <v>2500.0</v>
      </c>
      <c r="H460" s="30" t="s">
        <v>185</v>
      </c>
      <c r="I460" s="30">
        <v>13800.0</v>
      </c>
    </row>
    <row r="461" hidden="1" outlineLevel="2">
      <c r="A461" s="54" t="s">
        <v>383</v>
      </c>
    </row>
    <row r="462" hidden="1" outlineLevel="2">
      <c r="A462" s="25" t="s">
        <v>384</v>
      </c>
    </row>
    <row r="463" hidden="1" outlineLevel="2">
      <c r="A463" s="16"/>
      <c r="D463" s="17"/>
      <c r="E463" s="10" t="s">
        <v>13</v>
      </c>
      <c r="F463" s="18"/>
      <c r="G463" s="18"/>
    </row>
    <row r="464" hidden="1" outlineLevel="2">
      <c r="A464" s="24" t="s">
        <v>385</v>
      </c>
      <c r="B464" s="12" t="s">
        <v>22</v>
      </c>
      <c r="C464" s="12" t="s">
        <v>32</v>
      </c>
      <c r="D464" s="20">
        <v>1.42</v>
      </c>
      <c r="E464" s="18"/>
      <c r="F464" s="22">
        <v>11000.0</v>
      </c>
      <c r="G464" s="22">
        <v>5200.0</v>
      </c>
      <c r="H464" s="12" t="s">
        <v>386</v>
      </c>
    </row>
    <row r="465" hidden="1" outlineLevel="2">
      <c r="D465" s="17"/>
      <c r="F465" s="14" t="s">
        <v>21</v>
      </c>
      <c r="G465" s="15">
        <v>5200.0</v>
      </c>
      <c r="H465" s="30" t="s">
        <v>184</v>
      </c>
      <c r="I465" s="30">
        <v>800.0</v>
      </c>
    </row>
    <row r="466" hidden="1" outlineLevel="2">
      <c r="A466" s="16"/>
      <c r="D466" s="17"/>
      <c r="E466" s="10" t="s">
        <v>13</v>
      </c>
      <c r="F466" s="18"/>
      <c r="G466" s="18"/>
      <c r="H466" s="30" t="s">
        <v>185</v>
      </c>
      <c r="I466" s="30">
        <v>5200.0</v>
      </c>
    </row>
    <row r="467" hidden="1" outlineLevel="2">
      <c r="A467" s="24" t="s">
        <v>387</v>
      </c>
      <c r="B467" s="12" t="s">
        <v>388</v>
      </c>
      <c r="C467" s="12" t="s">
        <v>389</v>
      </c>
      <c r="D467" s="20">
        <v>10.33</v>
      </c>
      <c r="E467" s="18"/>
      <c r="F467" s="22">
        <v>79000.0</v>
      </c>
      <c r="G467" s="22">
        <v>6250.0</v>
      </c>
      <c r="H467" s="12" t="s">
        <v>390</v>
      </c>
    </row>
    <row r="468" hidden="1" outlineLevel="2">
      <c r="A468" s="16"/>
      <c r="C468" s="12" t="s">
        <v>109</v>
      </c>
      <c r="D468" s="20">
        <v>0.12</v>
      </c>
      <c r="E468" s="18"/>
      <c r="F468" s="22">
        <v>900.0</v>
      </c>
      <c r="G468" s="22">
        <v>450.0</v>
      </c>
    </row>
    <row r="469" hidden="1" outlineLevel="2">
      <c r="A469" s="16"/>
      <c r="D469" s="17"/>
      <c r="E469" s="18"/>
      <c r="F469" s="14" t="s">
        <v>21</v>
      </c>
      <c r="G469" s="14">
        <f>6250+450</f>
        <v>6700</v>
      </c>
    </row>
    <row r="470" hidden="1" outlineLevel="2">
      <c r="A470" s="16"/>
      <c r="D470" s="17"/>
      <c r="E470" s="10" t="s">
        <v>13</v>
      </c>
      <c r="F470" s="18"/>
      <c r="G470" s="18"/>
    </row>
    <row r="471" hidden="1" outlineLevel="2">
      <c r="A471" s="24" t="s">
        <v>391</v>
      </c>
      <c r="B471" s="12" t="s">
        <v>31</v>
      </c>
      <c r="C471" s="12" t="s">
        <v>51</v>
      </c>
      <c r="D471" s="20">
        <v>0.22</v>
      </c>
      <c r="E471" s="18"/>
      <c r="F471" s="22">
        <v>1800.0</v>
      </c>
      <c r="G471" s="22">
        <v>800.0</v>
      </c>
    </row>
    <row r="472" hidden="1" outlineLevel="2">
      <c r="A472" s="16"/>
      <c r="C472" s="12" t="s">
        <v>51</v>
      </c>
      <c r="D472" s="20">
        <v>0.14</v>
      </c>
      <c r="E472" s="18"/>
      <c r="F472" s="22">
        <v>1000.0</v>
      </c>
      <c r="G472" s="22">
        <v>500.0</v>
      </c>
    </row>
    <row r="473" hidden="1" outlineLevel="2">
      <c r="A473" s="24" t="s">
        <v>392</v>
      </c>
      <c r="C473" s="12" t="s">
        <v>170</v>
      </c>
      <c r="D473" s="20">
        <v>2.18</v>
      </c>
      <c r="E473" s="10"/>
      <c r="F473" s="22">
        <v>20000.0</v>
      </c>
      <c r="G473" s="22">
        <v>5500.0</v>
      </c>
      <c r="H473" s="12" t="s">
        <v>393</v>
      </c>
      <c r="I473" s="12" t="s">
        <v>394</v>
      </c>
    </row>
    <row r="474" hidden="1" outlineLevel="2">
      <c r="A474" s="16"/>
      <c r="C474" s="12" t="s">
        <v>65</v>
      </c>
      <c r="D474" s="20">
        <v>3.13</v>
      </c>
      <c r="E474" s="22">
        <v>18000.0</v>
      </c>
      <c r="F474" s="18"/>
    </row>
    <row r="475" hidden="1" outlineLevel="2">
      <c r="A475" s="16"/>
      <c r="C475" s="12" t="s">
        <v>32</v>
      </c>
      <c r="D475" s="20">
        <v>1.03</v>
      </c>
      <c r="E475" s="18"/>
      <c r="F475" s="22">
        <v>16000.0</v>
      </c>
      <c r="G475" s="22">
        <v>10700.0</v>
      </c>
    </row>
    <row r="476" hidden="1" outlineLevel="2">
      <c r="A476" s="16"/>
      <c r="C476" s="12" t="s">
        <v>202</v>
      </c>
      <c r="D476" s="20">
        <v>0.29</v>
      </c>
      <c r="E476" s="18"/>
    </row>
    <row r="477" hidden="1" outlineLevel="2">
      <c r="A477" s="16"/>
      <c r="C477" s="12" t="s">
        <v>221</v>
      </c>
      <c r="D477" s="20">
        <v>7.45</v>
      </c>
      <c r="E477" s="22">
        <v>40000.0</v>
      </c>
      <c r="F477" s="18"/>
      <c r="G477" s="22">
        <v>6000.0</v>
      </c>
    </row>
    <row r="478" hidden="1" outlineLevel="2">
      <c r="A478" s="16"/>
      <c r="C478" s="12" t="s">
        <v>51</v>
      </c>
      <c r="D478" s="20">
        <v>0.38</v>
      </c>
      <c r="E478" s="18"/>
      <c r="F478" s="22">
        <v>2500.0</v>
      </c>
      <c r="G478" s="18"/>
      <c r="H478" s="12" t="s">
        <v>395</v>
      </c>
    </row>
    <row r="479" hidden="1" outlineLevel="2">
      <c r="A479" s="16"/>
      <c r="C479" s="12" t="s">
        <v>51</v>
      </c>
      <c r="D479" s="20">
        <v>0.1</v>
      </c>
      <c r="E479" s="18"/>
      <c r="F479" s="22">
        <v>1000.0</v>
      </c>
      <c r="G479" s="22">
        <v>600.0</v>
      </c>
    </row>
    <row r="480" hidden="1" outlineLevel="2">
      <c r="A480" s="16"/>
      <c r="D480" s="17"/>
      <c r="E480" s="18"/>
      <c r="F480" s="14" t="s">
        <v>21</v>
      </c>
      <c r="G480" s="14">
        <f>800+500+5500+10700+6000+600</f>
        <v>24100</v>
      </c>
    </row>
    <row r="481" hidden="1" outlineLevel="2">
      <c r="A481" s="25" t="s">
        <v>396</v>
      </c>
    </row>
    <row r="482" hidden="1" outlineLevel="2">
      <c r="A482" s="16"/>
      <c r="D482" s="17"/>
      <c r="E482" s="10" t="s">
        <v>13</v>
      </c>
      <c r="F482" s="18"/>
      <c r="G482" s="18"/>
    </row>
    <row r="483" hidden="1" outlineLevel="2">
      <c r="A483" s="24" t="s">
        <v>397</v>
      </c>
      <c r="B483" s="12" t="s">
        <v>14</v>
      </c>
      <c r="C483" s="12" t="s">
        <v>398</v>
      </c>
      <c r="D483" s="20">
        <v>1.5</v>
      </c>
      <c r="E483" s="18"/>
      <c r="F483" s="22">
        <v>8500.0</v>
      </c>
      <c r="G483" s="22">
        <v>1300.0</v>
      </c>
      <c r="H483" s="12" t="s">
        <v>399</v>
      </c>
    </row>
    <row r="484" hidden="1" outlineLevel="2">
      <c r="A484" s="16"/>
      <c r="C484" s="12" t="s">
        <v>140</v>
      </c>
      <c r="D484" s="20">
        <v>0.5</v>
      </c>
      <c r="E484" s="18"/>
      <c r="F484" s="22">
        <v>4000.0</v>
      </c>
      <c r="G484" s="22">
        <v>4800.0</v>
      </c>
    </row>
    <row r="485" hidden="1" outlineLevel="2">
      <c r="A485" s="16"/>
      <c r="C485" s="12" t="s">
        <v>52</v>
      </c>
      <c r="D485" s="20">
        <v>0.87</v>
      </c>
      <c r="E485" s="18"/>
      <c r="F485" s="22">
        <v>7000.0</v>
      </c>
    </row>
    <row r="486" hidden="1" outlineLevel="2">
      <c r="D486" s="17"/>
      <c r="F486" s="14" t="s">
        <v>21</v>
      </c>
      <c r="G486" s="14">
        <f>1300+4800</f>
        <v>6100</v>
      </c>
    </row>
    <row r="487" hidden="1" outlineLevel="2">
      <c r="A487" s="16"/>
      <c r="D487" s="17"/>
      <c r="E487" s="10" t="s">
        <v>13</v>
      </c>
      <c r="F487" s="18"/>
      <c r="G487" s="18"/>
    </row>
    <row r="488" hidden="1" outlineLevel="2">
      <c r="A488" s="24" t="s">
        <v>400</v>
      </c>
      <c r="B488" s="12" t="s">
        <v>22</v>
      </c>
      <c r="C488" s="12" t="s">
        <v>241</v>
      </c>
      <c r="D488" s="20">
        <v>0.69</v>
      </c>
      <c r="E488" s="18"/>
      <c r="F488" s="22">
        <v>6500.0</v>
      </c>
      <c r="G488" s="22">
        <v>3750.0</v>
      </c>
    </row>
    <row r="489" hidden="1" outlineLevel="2">
      <c r="A489" s="16"/>
      <c r="C489" s="12" t="s">
        <v>67</v>
      </c>
      <c r="D489" s="20">
        <v>1.33</v>
      </c>
      <c r="E489" s="22">
        <v>6500.0</v>
      </c>
      <c r="F489" s="18"/>
    </row>
    <row r="490" hidden="1" outlineLevel="2">
      <c r="A490" s="16"/>
      <c r="C490" s="12" t="s">
        <v>401</v>
      </c>
      <c r="D490" s="20">
        <v>1.59</v>
      </c>
      <c r="E490" s="22">
        <v>3000.0</v>
      </c>
      <c r="F490" s="18"/>
      <c r="G490" s="22">
        <v>2300.0</v>
      </c>
    </row>
    <row r="491" hidden="1" outlineLevel="2">
      <c r="A491" s="16"/>
      <c r="C491" s="12" t="s">
        <v>402</v>
      </c>
      <c r="D491" s="20">
        <v>0.23</v>
      </c>
      <c r="E491" s="18"/>
      <c r="F491" s="22">
        <v>2500.0</v>
      </c>
      <c r="G491" s="22">
        <v>1900.0</v>
      </c>
    </row>
    <row r="492" hidden="1" outlineLevel="2">
      <c r="D492" s="17"/>
      <c r="F492" s="14" t="s">
        <v>21</v>
      </c>
      <c r="G492" s="14">
        <f>3750+2300+1900</f>
        <v>7950</v>
      </c>
    </row>
    <row r="493" hidden="1" outlineLevel="2">
      <c r="D493" s="17"/>
      <c r="E493" s="10" t="s">
        <v>13</v>
      </c>
      <c r="F493" s="18"/>
      <c r="G493" s="18"/>
    </row>
    <row r="494" hidden="1" outlineLevel="2">
      <c r="A494" s="24" t="s">
        <v>403</v>
      </c>
      <c r="B494" s="12" t="s">
        <v>388</v>
      </c>
      <c r="C494" s="12" t="s">
        <v>404</v>
      </c>
      <c r="D494" s="20">
        <v>2.0</v>
      </c>
      <c r="E494" s="18"/>
      <c r="F494" s="22">
        <v>22500.0</v>
      </c>
      <c r="G494" s="22">
        <v>7300.0</v>
      </c>
    </row>
    <row r="495" hidden="1" outlineLevel="2">
      <c r="A495" s="16"/>
      <c r="C495" s="12" t="s">
        <v>405</v>
      </c>
      <c r="D495" s="20">
        <v>0.3</v>
      </c>
      <c r="E495" s="18"/>
      <c r="F495" s="22">
        <v>10000.0</v>
      </c>
      <c r="G495" s="22">
        <v>14500.0</v>
      </c>
    </row>
    <row r="496" hidden="1" outlineLevel="2">
      <c r="A496" s="24" t="s">
        <v>406</v>
      </c>
      <c r="C496" s="12" t="s">
        <v>319</v>
      </c>
      <c r="D496" s="20" t="s">
        <v>407</v>
      </c>
      <c r="E496" s="18"/>
      <c r="F496" s="22">
        <v>13500.0</v>
      </c>
    </row>
    <row r="497" hidden="1" outlineLevel="2">
      <c r="A497" s="24"/>
      <c r="C497" s="12" t="s">
        <v>408</v>
      </c>
      <c r="D497" s="20" t="s">
        <v>409</v>
      </c>
      <c r="E497" s="22">
        <v>3500.0</v>
      </c>
      <c r="F497" s="18"/>
      <c r="H497" s="30" t="s">
        <v>184</v>
      </c>
      <c r="I497" s="30">
        <v>10000.0</v>
      </c>
    </row>
    <row r="498" hidden="1" outlineLevel="2">
      <c r="A498" s="16"/>
      <c r="D498" s="17"/>
      <c r="E498" s="18"/>
      <c r="F498" s="14" t="s">
        <v>21</v>
      </c>
      <c r="G498" s="14">
        <f>7300+14500</f>
        <v>21800</v>
      </c>
      <c r="H498" s="30" t="s">
        <v>185</v>
      </c>
      <c r="I498" s="30">
        <v>66650.0</v>
      </c>
    </row>
    <row r="499" hidden="1" outlineLevel="2">
      <c r="A499" s="25" t="s">
        <v>410</v>
      </c>
    </row>
    <row r="500" hidden="1" outlineLevel="2">
      <c r="A500" s="16"/>
      <c r="D500" s="17"/>
      <c r="E500" s="10" t="s">
        <v>13</v>
      </c>
      <c r="F500" s="18"/>
      <c r="G500" s="18"/>
    </row>
    <row r="501" hidden="1" outlineLevel="2">
      <c r="A501" s="24" t="s">
        <v>411</v>
      </c>
      <c r="B501" s="12" t="s">
        <v>36</v>
      </c>
      <c r="C501" s="12" t="s">
        <v>51</v>
      </c>
      <c r="D501" s="20">
        <v>0.22</v>
      </c>
      <c r="E501" s="22"/>
      <c r="F501" s="22">
        <v>2100.0</v>
      </c>
      <c r="G501" s="22">
        <v>1300.0</v>
      </c>
    </row>
    <row r="502" hidden="1" outlineLevel="2">
      <c r="A502" s="16"/>
      <c r="C502" s="12" t="s">
        <v>412</v>
      </c>
      <c r="D502" s="20">
        <v>1.95</v>
      </c>
      <c r="E502" s="22"/>
      <c r="F502" s="22">
        <v>21000.0</v>
      </c>
      <c r="G502" s="22"/>
      <c r="H502" s="12" t="s">
        <v>413</v>
      </c>
      <c r="I502" s="12" t="s">
        <v>414</v>
      </c>
    </row>
    <row r="503" hidden="1" outlineLevel="2">
      <c r="A503" s="16"/>
      <c r="C503" s="12" t="s">
        <v>65</v>
      </c>
      <c r="D503" s="20">
        <v>2.83</v>
      </c>
      <c r="E503" s="22">
        <v>13000.0</v>
      </c>
      <c r="F503" s="18"/>
      <c r="G503" s="22">
        <v>4000.0</v>
      </c>
    </row>
    <row r="504" hidden="1" outlineLevel="2">
      <c r="A504" s="16"/>
      <c r="D504" s="17"/>
      <c r="E504" s="18"/>
      <c r="F504" s="14" t="s">
        <v>21</v>
      </c>
      <c r="G504" s="14">
        <f>sum(G501:G503)</f>
        <v>5300</v>
      </c>
    </row>
    <row r="505" hidden="1" outlineLevel="2">
      <c r="A505" s="27" t="s">
        <v>155</v>
      </c>
    </row>
    <row r="506" hidden="1" outlineLevel="1" collapsed="1">
      <c r="A506" s="9" t="s">
        <v>415</v>
      </c>
    </row>
    <row r="507" hidden="1" outlineLevel="2">
      <c r="A507" s="16"/>
      <c r="D507" s="17"/>
      <c r="E507" s="10" t="s">
        <v>13</v>
      </c>
      <c r="F507" s="18"/>
      <c r="G507" s="18"/>
    </row>
    <row r="508" hidden="1" outlineLevel="2">
      <c r="A508" s="11">
        <v>43836.0</v>
      </c>
      <c r="B508" s="12" t="s">
        <v>44</v>
      </c>
      <c r="C508" s="12" t="s">
        <v>121</v>
      </c>
      <c r="D508" s="20">
        <v>0.22</v>
      </c>
      <c r="F508" s="12">
        <v>2100.0</v>
      </c>
      <c r="G508" s="12">
        <v>1300.0</v>
      </c>
    </row>
    <row r="509" hidden="1" outlineLevel="2">
      <c r="C509" s="12" t="s">
        <v>55</v>
      </c>
      <c r="D509" s="20">
        <v>1.95</v>
      </c>
      <c r="F509" s="12">
        <v>21000.0</v>
      </c>
      <c r="G509" s="12">
        <v>6700.0</v>
      </c>
    </row>
    <row r="510" hidden="1" outlineLevel="2">
      <c r="C510" s="12" t="s">
        <v>416</v>
      </c>
      <c r="D510" s="20">
        <v>2.91</v>
      </c>
      <c r="F510" s="12">
        <v>25000.0</v>
      </c>
      <c r="G510" s="12">
        <v>2500.0</v>
      </c>
      <c r="H510" s="12" t="s">
        <v>399</v>
      </c>
      <c r="I510" s="12" t="s">
        <v>417</v>
      </c>
    </row>
    <row r="511" hidden="1" outlineLevel="2">
      <c r="D511" s="17"/>
      <c r="F511" s="14" t="s">
        <v>21</v>
      </c>
      <c r="G511" s="15">
        <f>2500+6700+1300</f>
        <v>10500</v>
      </c>
    </row>
    <row r="512" hidden="1" outlineLevel="2">
      <c r="A512" s="16"/>
      <c r="D512" s="17"/>
      <c r="E512" s="10" t="s">
        <v>13</v>
      </c>
      <c r="F512" s="18"/>
      <c r="G512" s="18"/>
    </row>
    <row r="513" hidden="1" outlineLevel="2">
      <c r="A513" s="19">
        <v>43867.0</v>
      </c>
      <c r="B513" s="12" t="s">
        <v>50</v>
      </c>
      <c r="C513" s="12" t="s">
        <v>418</v>
      </c>
      <c r="D513" s="20">
        <v>0.5</v>
      </c>
      <c r="E513" s="10"/>
      <c r="F513" s="22">
        <v>7000.0</v>
      </c>
      <c r="G513" s="22">
        <v>3400.0</v>
      </c>
      <c r="H513" s="12" t="s">
        <v>419</v>
      </c>
    </row>
    <row r="514" hidden="1" outlineLevel="2">
      <c r="A514" s="16"/>
      <c r="C514" s="12" t="s">
        <v>34</v>
      </c>
      <c r="D514" s="20">
        <v>0.25</v>
      </c>
      <c r="E514" s="10"/>
      <c r="F514" s="22">
        <v>3500.0</v>
      </c>
      <c r="G514" s="22">
        <v>2600.0</v>
      </c>
    </row>
    <row r="515" hidden="1" outlineLevel="2">
      <c r="A515" s="16"/>
      <c r="C515" s="12" t="s">
        <v>420</v>
      </c>
      <c r="D515" s="20">
        <v>0.25</v>
      </c>
      <c r="E515" s="10"/>
      <c r="F515" s="22">
        <v>1700.0</v>
      </c>
      <c r="G515" s="22">
        <v>1250.0</v>
      </c>
      <c r="H515" s="12" t="s">
        <v>421</v>
      </c>
    </row>
    <row r="516" hidden="1" outlineLevel="2">
      <c r="A516" s="16"/>
      <c r="C516" s="12" t="s">
        <v>99</v>
      </c>
      <c r="D516" s="20">
        <v>0.45</v>
      </c>
      <c r="E516" s="10"/>
      <c r="F516" s="18"/>
    </row>
    <row r="517" hidden="1" outlineLevel="2">
      <c r="A517" s="16"/>
      <c r="C517" s="12" t="s">
        <v>240</v>
      </c>
      <c r="D517" s="20">
        <v>1.24</v>
      </c>
      <c r="E517" s="10"/>
      <c r="F517" s="22">
        <v>15000.0</v>
      </c>
      <c r="G517" s="22">
        <v>10400.0</v>
      </c>
      <c r="H517" s="12" t="s">
        <v>422</v>
      </c>
      <c r="I517" s="12" t="s">
        <v>423</v>
      </c>
    </row>
    <row r="518" hidden="1" outlineLevel="2">
      <c r="A518" s="16"/>
      <c r="C518" s="12" t="s">
        <v>128</v>
      </c>
      <c r="D518" s="20">
        <v>1.0</v>
      </c>
      <c r="E518" s="10"/>
      <c r="F518" s="22">
        <v>11000.0</v>
      </c>
    </row>
    <row r="519" hidden="1" outlineLevel="2">
      <c r="A519" s="16"/>
      <c r="D519" s="17"/>
      <c r="E519" s="10"/>
      <c r="F519" s="14" t="s">
        <v>21</v>
      </c>
      <c r="G519" s="15">
        <f>3400+2600+1250+10400</f>
        <v>17650</v>
      </c>
    </row>
    <row r="520" hidden="1" outlineLevel="2">
      <c r="A520" s="16"/>
      <c r="D520" s="17"/>
      <c r="E520" s="10" t="s">
        <v>13</v>
      </c>
      <c r="F520" s="18"/>
      <c r="G520" s="18"/>
    </row>
    <row r="521" hidden="1" outlineLevel="2">
      <c r="A521" s="19">
        <v>43896.0</v>
      </c>
      <c r="B521" s="12" t="s">
        <v>14</v>
      </c>
      <c r="C521" s="12" t="s">
        <v>424</v>
      </c>
      <c r="D521" s="20">
        <v>6.09</v>
      </c>
      <c r="E521" s="55">
        <v>348000.0</v>
      </c>
      <c r="F521" s="18"/>
      <c r="G521" s="56">
        <v>47000.0</v>
      </c>
      <c r="H521" s="57" t="s">
        <v>425</v>
      </c>
    </row>
    <row r="522" hidden="1" outlineLevel="2">
      <c r="A522" s="16"/>
      <c r="C522" s="12" t="s">
        <v>426</v>
      </c>
      <c r="D522" s="20" t="s">
        <v>427</v>
      </c>
      <c r="F522" s="18"/>
    </row>
    <row r="523" hidden="1" outlineLevel="2">
      <c r="A523" s="16"/>
      <c r="C523" s="12" t="s">
        <v>428</v>
      </c>
      <c r="D523" s="20">
        <v>4.08</v>
      </c>
      <c r="F523" s="18"/>
    </row>
    <row r="524" hidden="1" outlineLevel="2">
      <c r="A524" s="16"/>
      <c r="C524" s="12" t="s">
        <v>429</v>
      </c>
      <c r="D524" s="20">
        <v>2.7</v>
      </c>
      <c r="F524" s="18"/>
    </row>
    <row r="525" hidden="1" outlineLevel="2">
      <c r="A525" s="16"/>
      <c r="C525" s="12" t="s">
        <v>19</v>
      </c>
      <c r="D525" s="20">
        <v>1.64</v>
      </c>
      <c r="F525" s="18"/>
    </row>
    <row r="526" hidden="1" outlineLevel="2">
      <c r="A526" s="16"/>
      <c r="C526" s="12" t="s">
        <v>67</v>
      </c>
      <c r="D526" s="20">
        <v>3.08</v>
      </c>
      <c r="F526" s="18"/>
    </row>
    <row r="527" hidden="1" outlineLevel="2">
      <c r="A527" s="16"/>
      <c r="C527" s="12" t="s">
        <v>430</v>
      </c>
      <c r="D527" s="20" t="s">
        <v>431</v>
      </c>
      <c r="F527" s="18"/>
    </row>
    <row r="528" hidden="1" outlineLevel="2">
      <c r="A528" s="16"/>
      <c r="C528" s="12" t="s">
        <v>432</v>
      </c>
      <c r="D528" s="20" t="s">
        <v>433</v>
      </c>
      <c r="F528" s="18"/>
    </row>
    <row r="529" hidden="1" outlineLevel="2">
      <c r="A529" s="16"/>
      <c r="C529" s="12" t="s">
        <v>117</v>
      </c>
      <c r="D529" s="20" t="s">
        <v>434</v>
      </c>
      <c r="F529" s="18"/>
    </row>
    <row r="530" hidden="1" outlineLevel="2">
      <c r="A530" s="16"/>
      <c r="C530" s="12" t="s">
        <v>435</v>
      </c>
      <c r="D530" s="20">
        <v>2.7</v>
      </c>
      <c r="F530" s="18"/>
    </row>
    <row r="531" hidden="1" outlineLevel="2">
      <c r="A531" s="16"/>
      <c r="C531" s="12" t="s">
        <v>34</v>
      </c>
      <c r="D531" s="20">
        <v>0.28</v>
      </c>
      <c r="E531" s="21"/>
      <c r="F531" s="22">
        <v>2800.0</v>
      </c>
      <c r="G531" s="22">
        <v>1800.0</v>
      </c>
    </row>
    <row r="532" hidden="1" outlineLevel="2">
      <c r="A532" s="16"/>
      <c r="C532" s="12" t="s">
        <v>67</v>
      </c>
      <c r="D532" s="20">
        <v>3.04</v>
      </c>
      <c r="E532" s="23">
        <v>16000.0</v>
      </c>
      <c r="F532" s="18"/>
      <c r="G532" s="22">
        <v>900.0</v>
      </c>
    </row>
    <row r="533" hidden="1" outlineLevel="2">
      <c r="A533" s="16"/>
      <c r="C533" s="12"/>
      <c r="D533" s="20"/>
      <c r="E533" s="23"/>
      <c r="F533" s="14" t="s">
        <v>21</v>
      </c>
      <c r="G533" s="15">
        <f>47000+1800+900</f>
        <v>49700</v>
      </c>
    </row>
    <row r="534" hidden="1" outlineLevel="2">
      <c r="A534" s="16"/>
      <c r="D534" s="17"/>
      <c r="E534" s="10" t="s">
        <v>13</v>
      </c>
      <c r="F534" s="18"/>
      <c r="G534" s="18"/>
    </row>
    <row r="535" hidden="1" outlineLevel="2">
      <c r="A535" s="19">
        <v>43927.0</v>
      </c>
      <c r="B535" s="12" t="s">
        <v>22</v>
      </c>
      <c r="C535" s="12" t="s">
        <v>436</v>
      </c>
      <c r="D535" s="20" t="s">
        <v>437</v>
      </c>
      <c r="E535" s="23">
        <v>120000.0</v>
      </c>
      <c r="F535" s="18"/>
      <c r="G535" s="22">
        <v>5000.0</v>
      </c>
    </row>
    <row r="536" hidden="1" outlineLevel="2">
      <c r="A536" s="16"/>
      <c r="D536" s="17"/>
      <c r="F536" s="14" t="s">
        <v>21</v>
      </c>
      <c r="G536" s="15">
        <v>5000.0</v>
      </c>
    </row>
    <row r="537" hidden="1" outlineLevel="2">
      <c r="A537" s="16"/>
      <c r="D537" s="17"/>
      <c r="E537" s="10" t="s">
        <v>13</v>
      </c>
      <c r="F537" s="18"/>
      <c r="G537" s="18"/>
    </row>
    <row r="538" hidden="1" outlineLevel="2">
      <c r="A538" s="19">
        <v>43957.0</v>
      </c>
      <c r="B538" s="12" t="s">
        <v>388</v>
      </c>
      <c r="C538" s="12" t="s">
        <v>438</v>
      </c>
      <c r="D538" s="20">
        <v>1.83</v>
      </c>
      <c r="E538" s="23">
        <v>10500.0</v>
      </c>
      <c r="F538" s="22"/>
      <c r="G538" s="22">
        <v>3600.0</v>
      </c>
      <c r="H538" s="12" t="s">
        <v>439</v>
      </c>
    </row>
    <row r="539" hidden="1" outlineLevel="2">
      <c r="A539" s="16"/>
      <c r="C539" s="12" t="s">
        <v>440</v>
      </c>
      <c r="D539" s="20">
        <v>2.27</v>
      </c>
      <c r="E539" s="21"/>
      <c r="F539" s="22">
        <v>18500.0</v>
      </c>
    </row>
    <row r="540" hidden="1" outlineLevel="2">
      <c r="A540" s="16"/>
      <c r="C540" s="49" t="s">
        <v>441</v>
      </c>
      <c r="D540" s="58">
        <v>2.7</v>
      </c>
      <c r="E540" s="59"/>
      <c r="F540" s="49">
        <v>23000.0</v>
      </c>
      <c r="G540" s="60"/>
      <c r="H540" s="49" t="s">
        <v>442</v>
      </c>
      <c r="I540" s="49" t="s">
        <v>279</v>
      </c>
    </row>
    <row r="541" hidden="1" outlineLevel="2">
      <c r="A541" s="16"/>
      <c r="D541" s="17"/>
      <c r="F541" s="14" t="s">
        <v>21</v>
      </c>
      <c r="G541" s="15">
        <v>3600.0</v>
      </c>
      <c r="H541" s="30" t="s">
        <v>184</v>
      </c>
      <c r="I541" s="30">
        <v>13800.0</v>
      </c>
    </row>
    <row r="542" hidden="1" outlineLevel="2">
      <c r="A542" s="16"/>
      <c r="D542" s="17"/>
      <c r="E542" s="10" t="s">
        <v>13</v>
      </c>
      <c r="F542" s="18"/>
      <c r="G542" s="18"/>
      <c r="H542" s="30" t="s">
        <v>185</v>
      </c>
      <c r="I542" s="30">
        <v>91750.0</v>
      </c>
    </row>
    <row r="543" hidden="1" outlineLevel="2">
      <c r="A543" s="19">
        <v>44049.0</v>
      </c>
      <c r="B543" s="12" t="s">
        <v>44</v>
      </c>
      <c r="C543" s="12" t="s">
        <v>55</v>
      </c>
      <c r="D543" s="20">
        <v>1.27</v>
      </c>
      <c r="E543" s="21"/>
      <c r="F543" s="22">
        <v>15000.0</v>
      </c>
      <c r="G543" s="22">
        <v>5500.0</v>
      </c>
    </row>
    <row r="544" hidden="1" outlineLevel="2">
      <c r="A544" s="16"/>
      <c r="C544" s="12" t="s">
        <v>241</v>
      </c>
      <c r="D544" s="20">
        <v>0.61</v>
      </c>
      <c r="E544" s="21"/>
      <c r="F544" s="22">
        <v>4500.0</v>
      </c>
      <c r="G544" s="22">
        <v>2300.0</v>
      </c>
      <c r="H544" s="12" t="s">
        <v>40</v>
      </c>
    </row>
    <row r="545" hidden="1" outlineLevel="2">
      <c r="A545" s="16"/>
      <c r="D545" s="17"/>
      <c r="E545" s="21"/>
      <c r="F545" s="14" t="s">
        <v>21</v>
      </c>
      <c r="G545" s="14">
        <f>sum(G543:G544)</f>
        <v>7800</v>
      </c>
    </row>
    <row r="546" hidden="1" outlineLevel="2">
      <c r="A546" s="16"/>
      <c r="D546" s="17"/>
      <c r="E546" s="10" t="s">
        <v>13</v>
      </c>
      <c r="F546" s="18"/>
      <c r="G546" s="18"/>
    </row>
    <row r="547" hidden="1" outlineLevel="2">
      <c r="A547" s="19">
        <v>44080.0</v>
      </c>
      <c r="B547" s="12" t="s">
        <v>50</v>
      </c>
      <c r="C547" s="12" t="s">
        <v>443</v>
      </c>
      <c r="D547" s="20">
        <v>5.19</v>
      </c>
      <c r="E547" s="23">
        <v>13000.0</v>
      </c>
      <c r="F547" s="18"/>
      <c r="G547" s="22">
        <v>8800.0</v>
      </c>
    </row>
    <row r="548" hidden="1" outlineLevel="2">
      <c r="A548" s="16"/>
      <c r="C548" s="12" t="s">
        <v>444</v>
      </c>
      <c r="D548" s="20">
        <v>33.42</v>
      </c>
      <c r="E548" s="23">
        <v>110000.0</v>
      </c>
      <c r="F548" s="18"/>
      <c r="G548" s="18"/>
    </row>
    <row r="549" hidden="1" outlineLevel="2">
      <c r="A549" s="16"/>
      <c r="C549" s="12" t="s">
        <v>325</v>
      </c>
      <c r="D549" s="20">
        <v>1.71</v>
      </c>
      <c r="E549" s="21"/>
      <c r="F549" s="22">
        <v>105000.0</v>
      </c>
      <c r="G549" s="22">
        <v>173300.0</v>
      </c>
      <c r="H549" s="12" t="s">
        <v>445</v>
      </c>
    </row>
    <row r="550" hidden="1" outlineLevel="2">
      <c r="A550" s="16"/>
      <c r="C550" s="12" t="s">
        <v>240</v>
      </c>
      <c r="D550" s="20">
        <v>1.43</v>
      </c>
      <c r="E550" s="21"/>
    </row>
    <row r="551" hidden="1" outlineLevel="2">
      <c r="A551" s="16"/>
      <c r="C551" s="12" t="s">
        <v>446</v>
      </c>
      <c r="D551" s="20">
        <v>5.32</v>
      </c>
      <c r="E551" s="21"/>
    </row>
    <row r="552" hidden="1" outlineLevel="2">
      <c r="A552" s="16"/>
      <c r="C552" s="12" t="s">
        <v>51</v>
      </c>
      <c r="D552" s="20">
        <v>0.24</v>
      </c>
      <c r="E552" s="21"/>
      <c r="F552" s="22">
        <v>2000.0</v>
      </c>
      <c r="G552" s="22">
        <v>1350.0</v>
      </c>
      <c r="H552" s="12" t="s">
        <v>447</v>
      </c>
    </row>
    <row r="553" hidden="1" outlineLevel="2">
      <c r="A553" s="16"/>
      <c r="C553" s="12" t="s">
        <v>448</v>
      </c>
      <c r="D553" s="20" t="s">
        <v>449</v>
      </c>
      <c r="E553" s="21"/>
      <c r="F553" s="22">
        <v>315000.0</v>
      </c>
      <c r="G553" s="18"/>
      <c r="H553" s="12" t="s">
        <v>450</v>
      </c>
    </row>
    <row r="554" hidden="1" outlineLevel="2">
      <c r="A554" s="16"/>
      <c r="D554" s="17"/>
      <c r="E554" s="21"/>
      <c r="F554" s="14" t="s">
        <v>21</v>
      </c>
      <c r="G554" s="14">
        <f>sum(G547:G553)</f>
        <v>183450</v>
      </c>
    </row>
    <row r="555" hidden="1" outlineLevel="2">
      <c r="A555" s="16"/>
      <c r="D555" s="17"/>
      <c r="E555" s="10" t="s">
        <v>13</v>
      </c>
      <c r="F555" s="18"/>
      <c r="G555" s="18"/>
    </row>
    <row r="556" hidden="1" outlineLevel="2">
      <c r="A556" s="19">
        <v>44110.0</v>
      </c>
      <c r="B556" s="12" t="s">
        <v>14</v>
      </c>
      <c r="C556" s="12" t="s">
        <v>451</v>
      </c>
      <c r="D556" s="20">
        <v>1.24</v>
      </c>
      <c r="E556" s="23">
        <v>4000.0</v>
      </c>
      <c r="F556" s="18"/>
      <c r="G556" s="22">
        <v>1700.0</v>
      </c>
    </row>
    <row r="557" hidden="1" outlineLevel="2">
      <c r="A557" s="16"/>
      <c r="C557" s="12" t="s">
        <v>127</v>
      </c>
      <c r="D557" s="20">
        <v>0.69</v>
      </c>
      <c r="E557" s="21"/>
      <c r="F557" s="22">
        <v>4500.0</v>
      </c>
      <c r="G557" s="22">
        <v>1100.0</v>
      </c>
      <c r="H557" s="12" t="s">
        <v>399</v>
      </c>
    </row>
    <row r="558" hidden="1" outlineLevel="2">
      <c r="A558" s="16"/>
      <c r="C558" s="12" t="s">
        <v>452</v>
      </c>
      <c r="D558" s="20">
        <v>3.45</v>
      </c>
      <c r="E558" s="21"/>
      <c r="F558" s="22">
        <v>31800.0</v>
      </c>
      <c r="G558" s="22">
        <v>5200.0</v>
      </c>
    </row>
    <row r="559" hidden="1" outlineLevel="2">
      <c r="A559" s="16"/>
      <c r="C559" s="12" t="s">
        <v>262</v>
      </c>
      <c r="D559" s="20">
        <v>2.32</v>
      </c>
      <c r="E559" s="23">
        <v>13500.0</v>
      </c>
      <c r="F559" s="18"/>
      <c r="G559" s="22">
        <v>1000.0</v>
      </c>
    </row>
    <row r="560" hidden="1" outlineLevel="2">
      <c r="A560" s="16"/>
      <c r="C560" s="12" t="s">
        <v>446</v>
      </c>
      <c r="D560" s="20">
        <v>5.08</v>
      </c>
      <c r="E560" s="21"/>
      <c r="F560" s="22">
        <v>47000.0</v>
      </c>
      <c r="G560" s="22">
        <v>8250.0</v>
      </c>
    </row>
    <row r="561" hidden="1" outlineLevel="2">
      <c r="A561" s="16"/>
      <c r="C561" s="12" t="s">
        <v>65</v>
      </c>
      <c r="D561" s="20">
        <v>1.6</v>
      </c>
      <c r="E561" s="23">
        <v>10000.0</v>
      </c>
      <c r="F561" s="18"/>
    </row>
    <row r="562" hidden="1" outlineLevel="2">
      <c r="A562" s="16"/>
      <c r="C562" s="12" t="s">
        <v>52</v>
      </c>
      <c r="D562" s="20">
        <v>0.65</v>
      </c>
      <c r="E562" s="10"/>
      <c r="F562" s="22">
        <v>5300.0</v>
      </c>
      <c r="G562" s="22">
        <v>2500.0</v>
      </c>
      <c r="H562" s="12" t="s">
        <v>453</v>
      </c>
    </row>
    <row r="563" hidden="1" outlineLevel="2">
      <c r="A563" s="16"/>
      <c r="C563" s="12" t="s">
        <v>454</v>
      </c>
      <c r="D563" s="20">
        <v>0.53</v>
      </c>
      <c r="E563" s="23">
        <v>1500.0</v>
      </c>
      <c r="F563" s="18"/>
    </row>
    <row r="564" hidden="1" outlineLevel="2">
      <c r="A564" s="16"/>
      <c r="C564" s="12" t="s">
        <v>455</v>
      </c>
      <c r="D564" s="20" t="s">
        <v>456</v>
      </c>
      <c r="E564" s="23">
        <v>36000.0</v>
      </c>
      <c r="F564" s="18"/>
      <c r="G564" s="22">
        <v>7000.0</v>
      </c>
    </row>
    <row r="565" hidden="1" outlineLevel="2">
      <c r="A565" s="16"/>
      <c r="C565" s="12" t="s">
        <v>121</v>
      </c>
      <c r="D565" s="20">
        <v>0.2</v>
      </c>
      <c r="E565" s="10"/>
      <c r="F565" s="22">
        <v>1500.0</v>
      </c>
      <c r="G565" s="22">
        <v>950.0</v>
      </c>
    </row>
    <row r="566" hidden="1" outlineLevel="2">
      <c r="A566" s="16"/>
      <c r="C566" s="12" t="s">
        <v>16</v>
      </c>
      <c r="D566" s="20">
        <v>0.47</v>
      </c>
      <c r="E566" s="18"/>
      <c r="F566" s="22"/>
      <c r="G566" s="22">
        <v>3400.0</v>
      </c>
      <c r="H566" s="12" t="s">
        <v>129</v>
      </c>
    </row>
    <row r="567" hidden="1" outlineLevel="2">
      <c r="A567" s="16"/>
      <c r="C567" s="12" t="s">
        <v>457</v>
      </c>
      <c r="D567" s="20">
        <v>1.05</v>
      </c>
      <c r="E567" s="18"/>
      <c r="F567" s="22"/>
    </row>
    <row r="568" hidden="1" outlineLevel="2">
      <c r="A568" s="16"/>
      <c r="C568" s="12" t="s">
        <v>458</v>
      </c>
      <c r="D568" s="20">
        <v>7.06</v>
      </c>
      <c r="E568" s="22">
        <v>42000.0</v>
      </c>
      <c r="F568" s="22"/>
      <c r="G568" s="22">
        <v>5000.0</v>
      </c>
      <c r="H568" s="12" t="s">
        <v>459</v>
      </c>
    </row>
    <row r="569" hidden="1" outlineLevel="2">
      <c r="A569" s="16"/>
      <c r="C569" s="12" t="s">
        <v>460</v>
      </c>
      <c r="D569" s="20" t="s">
        <v>461</v>
      </c>
      <c r="E569" s="22">
        <v>14500.0</v>
      </c>
      <c r="F569" s="22"/>
      <c r="G569" s="22">
        <v>0.0</v>
      </c>
      <c r="H569" s="12" t="s">
        <v>462</v>
      </c>
    </row>
    <row r="570" hidden="1" outlineLevel="2">
      <c r="A570" s="16"/>
      <c r="C570" s="12" t="s">
        <v>463</v>
      </c>
      <c r="D570" s="20" t="s">
        <v>464</v>
      </c>
      <c r="E570" s="22">
        <v>6000.0</v>
      </c>
      <c r="F570" s="22"/>
    </row>
    <row r="571" hidden="1" outlineLevel="2">
      <c r="A571" s="16"/>
      <c r="D571" s="17"/>
      <c r="E571" s="18"/>
      <c r="F571" s="14" t="s">
        <v>21</v>
      </c>
      <c r="G571" s="14">
        <f>sum(G556:G570)</f>
        <v>36100</v>
      </c>
    </row>
    <row r="572" hidden="1" outlineLevel="2">
      <c r="A572" s="16"/>
      <c r="D572" s="17"/>
      <c r="E572" s="10" t="s">
        <v>13</v>
      </c>
      <c r="F572" s="18"/>
      <c r="G572" s="18"/>
    </row>
    <row r="573" hidden="1" outlineLevel="2">
      <c r="A573" s="19">
        <v>44141.0</v>
      </c>
      <c r="B573" s="12" t="s">
        <v>22</v>
      </c>
      <c r="C573" s="12" t="s">
        <v>159</v>
      </c>
      <c r="D573" s="20" t="s">
        <v>465</v>
      </c>
      <c r="E573" s="23">
        <v>82000.0</v>
      </c>
      <c r="F573" s="29"/>
      <c r="G573" s="28">
        <v>16000.0</v>
      </c>
    </row>
    <row r="574" hidden="1" outlineLevel="2">
      <c r="A574" s="16"/>
      <c r="C574" s="12" t="s">
        <v>127</v>
      </c>
      <c r="D574" s="20">
        <v>0.58</v>
      </c>
      <c r="E574" s="61"/>
      <c r="F574" s="47">
        <v>5000.0</v>
      </c>
      <c r="G574" s="47">
        <v>2600.0</v>
      </c>
    </row>
    <row r="575" hidden="1" outlineLevel="2">
      <c r="A575" s="16"/>
      <c r="C575" s="12" t="s">
        <v>466</v>
      </c>
      <c r="D575" s="20" t="s">
        <v>467</v>
      </c>
      <c r="E575" s="61"/>
      <c r="F575" s="47">
        <v>10500.0</v>
      </c>
      <c r="G575" s="47">
        <v>4000.0</v>
      </c>
    </row>
    <row r="576" hidden="1" outlineLevel="2">
      <c r="A576" s="16"/>
      <c r="C576" s="12" t="s">
        <v>102</v>
      </c>
      <c r="D576" s="20">
        <v>1.23</v>
      </c>
      <c r="E576" s="61"/>
      <c r="F576" s="47">
        <v>8500.0</v>
      </c>
      <c r="G576" s="47">
        <v>3100.0</v>
      </c>
    </row>
    <row r="577" hidden="1" outlineLevel="2">
      <c r="A577" s="16"/>
      <c r="C577" s="12" t="s">
        <v>249</v>
      </c>
      <c r="D577" s="20">
        <v>0.37</v>
      </c>
      <c r="E577" s="61"/>
      <c r="F577" s="47">
        <v>12500.0</v>
      </c>
      <c r="G577" s="47">
        <v>5200.0</v>
      </c>
    </row>
    <row r="578" hidden="1" outlineLevel="2">
      <c r="A578" s="16"/>
      <c r="C578" s="12" t="s">
        <v>127</v>
      </c>
      <c r="D578" s="20">
        <v>0.3</v>
      </c>
      <c r="E578" s="29"/>
    </row>
    <row r="579" hidden="1" outlineLevel="2">
      <c r="A579" s="16"/>
      <c r="C579" s="12" t="s">
        <v>16</v>
      </c>
      <c r="D579" s="20">
        <v>0.6</v>
      </c>
      <c r="E579" s="28"/>
    </row>
    <row r="580" hidden="1" outlineLevel="2">
      <c r="A580" s="16"/>
      <c r="C580" s="12" t="s">
        <v>468</v>
      </c>
      <c r="D580" s="20" t="s">
        <v>469</v>
      </c>
      <c r="E580" s="28">
        <v>3000.0</v>
      </c>
      <c r="F580" s="61"/>
      <c r="G580" s="47">
        <v>0.0</v>
      </c>
    </row>
    <row r="581" hidden="1" outlineLevel="2">
      <c r="A581" s="16"/>
      <c r="D581" s="17"/>
      <c r="E581" s="10"/>
      <c r="F581" s="14" t="s">
        <v>21</v>
      </c>
      <c r="G581" s="14">
        <f>sum(G573:G580)</f>
        <v>30900</v>
      </c>
    </row>
    <row r="582" hidden="1" outlineLevel="2">
      <c r="A582" s="16"/>
      <c r="D582" s="17"/>
      <c r="E582" s="10" t="s">
        <v>13</v>
      </c>
      <c r="F582" s="18"/>
      <c r="G582" s="22" t="s">
        <v>470</v>
      </c>
    </row>
    <row r="583" hidden="1" outlineLevel="2">
      <c r="A583" s="19">
        <v>44171.0</v>
      </c>
      <c r="B583" s="12" t="s">
        <v>388</v>
      </c>
      <c r="C583" s="12" t="s">
        <v>16</v>
      </c>
      <c r="D583" s="20">
        <v>0.46</v>
      </c>
      <c r="E583" s="18"/>
      <c r="F583" s="22">
        <v>6000.0</v>
      </c>
      <c r="G583" s="22">
        <v>6800.0</v>
      </c>
    </row>
    <row r="584" hidden="1" outlineLevel="2">
      <c r="A584" s="16"/>
      <c r="C584" s="12" t="s">
        <v>249</v>
      </c>
      <c r="D584" s="20">
        <v>0.36</v>
      </c>
      <c r="E584" s="18"/>
      <c r="F584" s="22">
        <v>5000.0</v>
      </c>
    </row>
    <row r="585" hidden="1" outlineLevel="2">
      <c r="A585" s="16"/>
      <c r="C585" s="12" t="s">
        <v>121</v>
      </c>
      <c r="D585" s="20">
        <v>0.12</v>
      </c>
      <c r="E585" s="18"/>
      <c r="F585" s="22">
        <v>1000.0</v>
      </c>
    </row>
    <row r="586" hidden="1" outlineLevel="2">
      <c r="A586" s="16"/>
      <c r="C586" s="12" t="s">
        <v>471</v>
      </c>
      <c r="D586" s="20"/>
      <c r="E586" s="18"/>
      <c r="F586" s="22"/>
      <c r="G586" s="22"/>
    </row>
    <row r="587" hidden="1" outlineLevel="2">
      <c r="A587" s="16"/>
      <c r="D587" s="17"/>
      <c r="F587" s="14" t="s">
        <v>21</v>
      </c>
      <c r="G587" s="15">
        <v>6800.0</v>
      </c>
      <c r="H587" s="30" t="s">
        <v>184</v>
      </c>
      <c r="I587" s="30">
        <v>38600.0</v>
      </c>
    </row>
    <row r="588" hidden="1" outlineLevel="2">
      <c r="A588" s="16"/>
      <c r="D588" s="17"/>
      <c r="E588" s="10" t="s">
        <v>13</v>
      </c>
      <c r="F588" s="18"/>
      <c r="G588" s="18"/>
      <c r="H588" s="30" t="s">
        <v>472</v>
      </c>
      <c r="I588" s="30">
        <v>257250.0</v>
      </c>
    </row>
    <row r="589" hidden="1" outlineLevel="2">
      <c r="A589" s="24" t="s">
        <v>473</v>
      </c>
      <c r="B589" s="12" t="s">
        <v>44</v>
      </c>
      <c r="C589" s="12" t="s">
        <v>474</v>
      </c>
      <c r="D589" s="17"/>
      <c r="F589" s="12">
        <v>2900.0</v>
      </c>
      <c r="G589" s="12">
        <v>1600.0</v>
      </c>
    </row>
    <row r="590" hidden="1" outlineLevel="2">
      <c r="A590" s="16"/>
      <c r="C590" s="12" t="s">
        <v>48</v>
      </c>
      <c r="D590" s="20">
        <v>0.24</v>
      </c>
    </row>
    <row r="591" hidden="1" outlineLevel="2">
      <c r="A591" s="16"/>
      <c r="C591" s="12" t="s">
        <v>475</v>
      </c>
      <c r="D591" s="20">
        <v>2.79</v>
      </c>
      <c r="F591" s="12">
        <v>25000.0</v>
      </c>
      <c r="G591" s="12">
        <v>1450.0</v>
      </c>
    </row>
    <row r="592" hidden="1" outlineLevel="2">
      <c r="A592" s="16"/>
      <c r="D592" s="17"/>
      <c r="E592" s="10"/>
      <c r="F592" s="14" t="s">
        <v>21</v>
      </c>
      <c r="G592" s="14">
        <f>1600+1450</f>
        <v>3050</v>
      </c>
    </row>
    <row r="593" hidden="1" outlineLevel="2">
      <c r="A593" s="16"/>
      <c r="D593" s="17"/>
      <c r="E593" s="10" t="s">
        <v>13</v>
      </c>
      <c r="F593" s="18"/>
      <c r="G593" s="18"/>
    </row>
    <row r="594" hidden="1" outlineLevel="2">
      <c r="A594" s="24" t="s">
        <v>476</v>
      </c>
      <c r="B594" s="12" t="s">
        <v>50</v>
      </c>
      <c r="C594" s="12" t="s">
        <v>102</v>
      </c>
      <c r="D594" s="20">
        <v>0.98</v>
      </c>
      <c r="E594" s="18"/>
      <c r="F594" s="22">
        <v>10000.0</v>
      </c>
      <c r="G594" s="22">
        <v>5700.0</v>
      </c>
    </row>
    <row r="595" hidden="1" outlineLevel="2">
      <c r="A595" s="16"/>
      <c r="C595" s="12" t="s">
        <v>41</v>
      </c>
      <c r="D595" s="20">
        <v>1.04</v>
      </c>
      <c r="E595" s="18"/>
      <c r="F595" s="22">
        <v>9000.0</v>
      </c>
      <c r="G595" s="22">
        <v>1700.0</v>
      </c>
      <c r="H595" s="12" t="s">
        <v>477</v>
      </c>
    </row>
    <row r="596" hidden="1" outlineLevel="2">
      <c r="A596" s="16"/>
      <c r="C596" s="12" t="s">
        <v>478</v>
      </c>
      <c r="D596" s="20">
        <v>1.54</v>
      </c>
      <c r="E596" s="18"/>
      <c r="F596" s="22">
        <v>16000.0</v>
      </c>
      <c r="G596" s="22">
        <v>12550.0</v>
      </c>
    </row>
    <row r="597" hidden="1" outlineLevel="2">
      <c r="A597" s="16"/>
      <c r="C597" s="12" t="s">
        <v>195</v>
      </c>
      <c r="D597" s="20">
        <v>1.45</v>
      </c>
      <c r="E597" s="18"/>
      <c r="F597" s="22">
        <v>15000.0</v>
      </c>
      <c r="H597" s="12" t="s">
        <v>479</v>
      </c>
    </row>
    <row r="598" hidden="1" outlineLevel="2">
      <c r="A598" s="16"/>
      <c r="C598" s="12" t="s">
        <v>340</v>
      </c>
      <c r="D598" s="20">
        <v>2.8</v>
      </c>
      <c r="E598" s="22">
        <v>17000.0</v>
      </c>
      <c r="F598" s="22"/>
    </row>
    <row r="599" hidden="1" outlineLevel="2">
      <c r="A599" s="16"/>
      <c r="D599" s="17"/>
      <c r="E599" s="18"/>
      <c r="F599" s="14" t="s">
        <v>21</v>
      </c>
      <c r="G599" s="14">
        <f>sum(G594:G598)</f>
        <v>19950</v>
      </c>
    </row>
    <row r="600" hidden="1" outlineLevel="2">
      <c r="A600" s="16"/>
      <c r="D600" s="17"/>
      <c r="E600" s="10" t="s">
        <v>13</v>
      </c>
      <c r="F600" s="18"/>
      <c r="G600" s="18"/>
    </row>
    <row r="601" hidden="1" outlineLevel="2">
      <c r="A601" s="24" t="s">
        <v>480</v>
      </c>
      <c r="B601" s="12" t="s">
        <v>14</v>
      </c>
      <c r="C601" s="12" t="s">
        <v>481</v>
      </c>
      <c r="D601" s="20">
        <v>1.42</v>
      </c>
      <c r="E601" s="22">
        <v>7000.0</v>
      </c>
      <c r="F601" s="18"/>
      <c r="G601" s="22">
        <v>0.0</v>
      </c>
    </row>
    <row r="602" hidden="1" outlineLevel="2">
      <c r="A602" s="16"/>
      <c r="C602" s="12" t="s">
        <v>482</v>
      </c>
      <c r="D602" s="20" t="s">
        <v>483</v>
      </c>
      <c r="E602" s="22">
        <v>118000.0</v>
      </c>
      <c r="F602" s="18"/>
      <c r="G602" s="22">
        <v>5700.0</v>
      </c>
    </row>
    <row r="603" hidden="1" outlineLevel="2">
      <c r="A603" s="16"/>
      <c r="C603" s="12" t="s">
        <v>484</v>
      </c>
      <c r="D603" s="20">
        <v>2.31</v>
      </c>
      <c r="E603" s="18"/>
      <c r="F603" s="22">
        <v>25000.0</v>
      </c>
      <c r="G603" s="22">
        <v>7000.0</v>
      </c>
    </row>
    <row r="604" hidden="1" outlineLevel="2">
      <c r="A604" s="16"/>
      <c r="C604" s="12" t="s">
        <v>485</v>
      </c>
      <c r="D604" s="20">
        <v>1.25</v>
      </c>
      <c r="E604" s="18"/>
      <c r="F604" s="22">
        <v>15000.0</v>
      </c>
      <c r="G604" s="22">
        <v>6200.0</v>
      </c>
    </row>
    <row r="605" hidden="1" outlineLevel="2">
      <c r="A605" s="16"/>
      <c r="C605" s="12" t="s">
        <v>486</v>
      </c>
      <c r="D605" s="20">
        <v>3.6</v>
      </c>
      <c r="E605" s="18"/>
      <c r="F605" s="22">
        <v>17500.0</v>
      </c>
      <c r="G605" s="22">
        <v>1000.0</v>
      </c>
      <c r="H605" s="12" t="s">
        <v>487</v>
      </c>
    </row>
    <row r="606" hidden="1" outlineLevel="2">
      <c r="A606" s="16"/>
      <c r="C606" s="12" t="s">
        <v>65</v>
      </c>
      <c r="D606" s="20">
        <v>1.64</v>
      </c>
      <c r="E606" s="22">
        <v>10000.0</v>
      </c>
      <c r="F606" s="22"/>
    </row>
    <row r="607" hidden="1" outlineLevel="2">
      <c r="A607" s="16"/>
      <c r="C607" s="12" t="s">
        <v>488</v>
      </c>
      <c r="D607" s="20">
        <v>5.32</v>
      </c>
      <c r="E607" s="22">
        <v>28500.0</v>
      </c>
      <c r="F607" s="22"/>
      <c r="G607" s="22">
        <v>7300.0</v>
      </c>
    </row>
    <row r="608" hidden="1" outlineLevel="2">
      <c r="A608" s="16"/>
      <c r="D608" s="17"/>
      <c r="E608" s="18"/>
      <c r="F608" s="14" t="s">
        <v>21</v>
      </c>
      <c r="G608" s="14">
        <f>sum(G601:G607)</f>
        <v>27200</v>
      </c>
    </row>
    <row r="609" hidden="1" outlineLevel="2">
      <c r="A609" s="16"/>
      <c r="D609" s="17"/>
      <c r="E609" s="10" t="s">
        <v>13</v>
      </c>
      <c r="F609" s="18"/>
      <c r="G609" s="18"/>
    </row>
    <row r="610" hidden="1" outlineLevel="2">
      <c r="A610" s="24" t="s">
        <v>489</v>
      </c>
      <c r="B610" s="12" t="s">
        <v>22</v>
      </c>
      <c r="C610" s="12" t="s">
        <v>127</v>
      </c>
      <c r="D610" s="20">
        <v>0.75</v>
      </c>
      <c r="E610" s="18"/>
      <c r="F610" s="22">
        <v>7000.0</v>
      </c>
      <c r="G610" s="22">
        <v>3800.0</v>
      </c>
    </row>
    <row r="611" hidden="1" outlineLevel="2">
      <c r="A611" s="16"/>
      <c r="C611" s="12" t="s">
        <v>490</v>
      </c>
      <c r="D611" s="20">
        <v>0.44</v>
      </c>
      <c r="E611" s="18"/>
      <c r="F611" s="22">
        <v>4000.0</v>
      </c>
      <c r="G611" s="22">
        <v>2800.0</v>
      </c>
    </row>
    <row r="612" hidden="1" outlineLevel="2">
      <c r="A612" s="16"/>
      <c r="C612" s="12" t="s">
        <v>491</v>
      </c>
      <c r="D612" s="20">
        <v>0.13</v>
      </c>
      <c r="E612" s="18"/>
      <c r="F612" s="18"/>
      <c r="G612" s="22">
        <v>1300.0</v>
      </c>
      <c r="H612" s="12" t="s">
        <v>492</v>
      </c>
    </row>
    <row r="613" hidden="1" outlineLevel="2">
      <c r="A613" s="16"/>
      <c r="C613" s="12" t="s">
        <v>493</v>
      </c>
      <c r="D613" s="20">
        <v>0.29</v>
      </c>
      <c r="E613" s="18"/>
      <c r="F613" s="18"/>
    </row>
    <row r="614" hidden="1" outlineLevel="2">
      <c r="A614" s="16"/>
      <c r="C614" s="12" t="s">
        <v>180</v>
      </c>
      <c r="D614" s="20">
        <v>3.25</v>
      </c>
      <c r="E614" s="22">
        <v>17000.0</v>
      </c>
      <c r="F614" s="18"/>
      <c r="G614" s="22">
        <v>900.0</v>
      </c>
      <c r="H614" s="12"/>
    </row>
    <row r="615" hidden="1" outlineLevel="2">
      <c r="A615" s="16"/>
      <c r="D615" s="17"/>
      <c r="E615" s="18"/>
      <c r="F615" s="14" t="s">
        <v>21</v>
      </c>
      <c r="G615" s="14">
        <f>sum(G610:G614)</f>
        <v>8800</v>
      </c>
    </row>
    <row r="616" hidden="1" outlineLevel="2">
      <c r="A616" s="16"/>
      <c r="D616" s="17"/>
      <c r="E616" s="10" t="s">
        <v>13</v>
      </c>
      <c r="F616" s="18"/>
      <c r="G616" s="18"/>
    </row>
    <row r="617" hidden="1" outlineLevel="2">
      <c r="A617" s="24" t="s">
        <v>494</v>
      </c>
      <c r="B617" s="12" t="s">
        <v>388</v>
      </c>
      <c r="C617" s="12" t="s">
        <v>495</v>
      </c>
      <c r="D617" s="20">
        <v>5.91</v>
      </c>
      <c r="E617" s="18"/>
      <c r="F617" s="22">
        <v>4000.0</v>
      </c>
      <c r="G617" s="22">
        <v>2700.0</v>
      </c>
    </row>
    <row r="618" hidden="1" outlineLevel="2">
      <c r="A618" s="16"/>
      <c r="C618" s="12" t="s">
        <v>15</v>
      </c>
      <c r="D618" s="20">
        <v>0.79</v>
      </c>
      <c r="E618" s="18"/>
      <c r="F618" s="18"/>
      <c r="G618" s="22">
        <v>3100.0</v>
      </c>
      <c r="H618" s="12" t="s">
        <v>496</v>
      </c>
    </row>
    <row r="619" hidden="1" outlineLevel="2">
      <c r="A619" s="16"/>
      <c r="C619" s="12" t="s">
        <v>316</v>
      </c>
      <c r="D619" s="20">
        <v>0.8</v>
      </c>
      <c r="E619" s="18"/>
      <c r="F619" s="18"/>
    </row>
    <row r="620" hidden="1" outlineLevel="2">
      <c r="A620" s="16"/>
      <c r="D620" s="17"/>
      <c r="E620" s="18"/>
      <c r="F620" s="14" t="s">
        <v>21</v>
      </c>
      <c r="G620" s="14">
        <f>sum(G617:G619)</f>
        <v>5800</v>
      </c>
      <c r="H620" s="30" t="s">
        <v>184</v>
      </c>
      <c r="I620" s="30">
        <v>9720.0</v>
      </c>
    </row>
    <row r="621" hidden="1" outlineLevel="2">
      <c r="A621" s="16"/>
      <c r="D621" s="17"/>
      <c r="E621" s="10" t="s">
        <v>13</v>
      </c>
      <c r="F621" s="18"/>
      <c r="G621" s="18"/>
      <c r="H621" s="30" t="s">
        <v>185</v>
      </c>
      <c r="I621" s="30">
        <v>64800.0</v>
      </c>
    </row>
    <row r="622" hidden="1" outlineLevel="2">
      <c r="A622" s="24" t="s">
        <v>497</v>
      </c>
      <c r="B622" s="12" t="s">
        <v>44</v>
      </c>
      <c r="C622" s="12" t="s">
        <v>127</v>
      </c>
      <c r="D622" s="20">
        <v>0.57</v>
      </c>
      <c r="E622" s="18"/>
      <c r="F622" s="22">
        <v>5500.0</v>
      </c>
      <c r="G622" s="22">
        <v>3100.0</v>
      </c>
    </row>
    <row r="623" hidden="1" outlineLevel="2">
      <c r="A623" s="16"/>
      <c r="C623" s="12" t="s">
        <v>498</v>
      </c>
      <c r="D623" s="20">
        <v>1.0</v>
      </c>
      <c r="E623" s="22">
        <v>5500.0</v>
      </c>
      <c r="F623" s="18"/>
      <c r="G623" s="22">
        <v>900.0</v>
      </c>
    </row>
    <row r="624" hidden="1" outlineLevel="2">
      <c r="A624" s="16"/>
      <c r="C624" s="12" t="s">
        <v>499</v>
      </c>
      <c r="D624" s="20">
        <v>0.99</v>
      </c>
      <c r="E624" s="18"/>
      <c r="F624" s="22">
        <v>10000.0</v>
      </c>
      <c r="G624" s="22">
        <v>5200.0</v>
      </c>
    </row>
    <row r="625" hidden="1" outlineLevel="2">
      <c r="A625" s="16"/>
      <c r="C625" s="12" t="s">
        <v>412</v>
      </c>
      <c r="D625" s="20">
        <v>1.96</v>
      </c>
      <c r="E625" s="18"/>
      <c r="F625" s="22">
        <v>18200.0</v>
      </c>
      <c r="G625" s="18"/>
      <c r="H625" s="12" t="s">
        <v>500</v>
      </c>
    </row>
    <row r="626" hidden="1" outlineLevel="2">
      <c r="A626" s="16"/>
      <c r="C626" s="12" t="s">
        <v>501</v>
      </c>
      <c r="D626" s="20">
        <v>4.25</v>
      </c>
      <c r="E626" s="18"/>
      <c r="F626" s="22">
        <v>36000.0</v>
      </c>
      <c r="G626" s="22">
        <v>7750.0</v>
      </c>
      <c r="H626" s="12" t="s">
        <v>502</v>
      </c>
      <c r="I626" s="12" t="s">
        <v>503</v>
      </c>
    </row>
    <row r="627" hidden="1" outlineLevel="2">
      <c r="A627" s="16"/>
      <c r="C627" s="12" t="s">
        <v>504</v>
      </c>
      <c r="D627" s="20">
        <v>10.57</v>
      </c>
      <c r="E627" s="18"/>
      <c r="F627" s="22">
        <v>95000.0</v>
      </c>
      <c r="G627" s="22">
        <v>12500.0</v>
      </c>
      <c r="H627" s="12" t="s">
        <v>505</v>
      </c>
    </row>
    <row r="628" hidden="1" outlineLevel="2">
      <c r="A628" s="16"/>
      <c r="D628" s="17"/>
      <c r="E628" s="18"/>
      <c r="F628" s="14" t="s">
        <v>21</v>
      </c>
      <c r="G628" s="14">
        <f>sum(G622:G627)</f>
        <v>29450</v>
      </c>
    </row>
    <row r="629" hidden="1" outlineLevel="2">
      <c r="A629" s="16"/>
      <c r="D629" s="17"/>
      <c r="E629" s="10" t="s">
        <v>13</v>
      </c>
      <c r="F629" s="18"/>
      <c r="G629" s="18"/>
    </row>
    <row r="630" hidden="1" outlineLevel="2">
      <c r="A630" s="25" t="s">
        <v>506</v>
      </c>
    </row>
    <row r="631" hidden="1" outlineLevel="2">
      <c r="A631" s="25" t="s">
        <v>507</v>
      </c>
    </row>
    <row r="632" hidden="1" outlineLevel="2">
      <c r="A632" s="16"/>
      <c r="D632" s="17"/>
      <c r="E632" s="10" t="s">
        <v>13</v>
      </c>
      <c r="F632" s="18"/>
      <c r="G632" s="18"/>
    </row>
    <row r="633" hidden="1" outlineLevel="2">
      <c r="A633" s="24" t="s">
        <v>508</v>
      </c>
      <c r="B633" s="12" t="s">
        <v>22</v>
      </c>
      <c r="C633" s="12" t="s">
        <v>509</v>
      </c>
      <c r="D633" s="20">
        <v>4.95</v>
      </c>
      <c r="E633" s="22">
        <v>30500.0</v>
      </c>
      <c r="F633" s="18"/>
      <c r="G633" s="22">
        <v>7900.0</v>
      </c>
    </row>
    <row r="634" hidden="1" outlineLevel="2">
      <c r="A634" s="16"/>
      <c r="C634" s="12" t="s">
        <v>510</v>
      </c>
      <c r="D634" s="20">
        <v>2.9</v>
      </c>
      <c r="F634" s="18"/>
    </row>
    <row r="635" hidden="1" outlineLevel="2">
      <c r="A635" s="16"/>
      <c r="D635" s="17"/>
      <c r="E635" s="18"/>
      <c r="F635" s="14" t="s">
        <v>21</v>
      </c>
      <c r="G635" s="15">
        <v>7900.0</v>
      </c>
    </row>
    <row r="636" hidden="1" outlineLevel="2">
      <c r="A636" s="16"/>
      <c r="D636" s="17"/>
      <c r="E636" s="10" t="s">
        <v>13</v>
      </c>
      <c r="F636" s="18"/>
      <c r="G636" s="18"/>
    </row>
    <row r="637" hidden="1" outlineLevel="2">
      <c r="A637" s="24" t="s">
        <v>511</v>
      </c>
      <c r="B637" s="12" t="s">
        <v>388</v>
      </c>
      <c r="C637" s="12" t="s">
        <v>512</v>
      </c>
      <c r="D637" s="20">
        <v>1.96</v>
      </c>
      <c r="E637" s="18"/>
      <c r="F637" s="22">
        <v>18000.0</v>
      </c>
      <c r="G637" s="22">
        <v>5550.0</v>
      </c>
      <c r="H637" s="12" t="s">
        <v>513</v>
      </c>
      <c r="I637" s="12" t="s">
        <v>514</v>
      </c>
    </row>
    <row r="638" hidden="1" outlineLevel="2">
      <c r="A638" s="16"/>
      <c r="C638" s="12" t="s">
        <v>110</v>
      </c>
      <c r="D638" s="20">
        <v>2.0</v>
      </c>
      <c r="E638" s="18"/>
      <c r="F638" s="18"/>
      <c r="G638" s="18"/>
      <c r="H638" s="12" t="s">
        <v>515</v>
      </c>
      <c r="I638" s="12" t="s">
        <v>516</v>
      </c>
    </row>
    <row r="639" hidden="1" outlineLevel="2">
      <c r="A639" s="16"/>
      <c r="C639" s="62" t="s">
        <v>348</v>
      </c>
      <c r="D639" s="63" t="s">
        <v>517</v>
      </c>
      <c r="E639" s="64"/>
      <c r="F639" s="65">
        <v>19000.0</v>
      </c>
      <c r="G639" s="65"/>
      <c r="H639" s="62" t="s">
        <v>518</v>
      </c>
      <c r="I639" s="12" t="s">
        <v>519</v>
      </c>
    </row>
    <row r="640" hidden="1" outlineLevel="2">
      <c r="A640" s="16"/>
      <c r="C640" s="62" t="s">
        <v>520</v>
      </c>
      <c r="D640" s="66">
        <v>1.22</v>
      </c>
      <c r="E640" s="64"/>
      <c r="F640" s="65">
        <v>11200.0</v>
      </c>
    </row>
    <row r="641" hidden="1" outlineLevel="2">
      <c r="A641" s="16"/>
      <c r="C641" s="62" t="s">
        <v>521</v>
      </c>
      <c r="D641" s="63" t="s">
        <v>522</v>
      </c>
      <c r="E641" s="64"/>
      <c r="F641" s="64" t="s">
        <v>523</v>
      </c>
    </row>
    <row r="642" hidden="1" outlineLevel="2">
      <c r="A642" s="16"/>
      <c r="C642" s="62" t="s">
        <v>325</v>
      </c>
      <c r="D642" s="66">
        <v>1.12</v>
      </c>
      <c r="E642" s="64"/>
      <c r="F642" s="65">
        <v>13000.0</v>
      </c>
    </row>
    <row r="643" hidden="1" outlineLevel="2">
      <c r="A643" s="16"/>
      <c r="C643" s="62" t="s">
        <v>302</v>
      </c>
      <c r="D643" s="66">
        <v>0.28</v>
      </c>
      <c r="E643" s="64"/>
      <c r="F643" s="65">
        <v>7000.0</v>
      </c>
    </row>
    <row r="644" hidden="1" outlineLevel="2">
      <c r="A644" s="16"/>
      <c r="C644" s="62" t="s">
        <v>55</v>
      </c>
      <c r="D644" s="66">
        <v>1.45</v>
      </c>
      <c r="E644" s="64"/>
      <c r="F644" s="65">
        <v>18500.0</v>
      </c>
    </row>
    <row r="645" hidden="1" outlineLevel="2">
      <c r="A645" s="16"/>
      <c r="C645" s="62" t="s">
        <v>524</v>
      </c>
      <c r="D645" s="66">
        <v>7.66</v>
      </c>
      <c r="E645" s="65">
        <v>39500.0</v>
      </c>
      <c r="F645" s="64"/>
    </row>
    <row r="646" hidden="1" outlineLevel="2">
      <c r="A646" s="16"/>
      <c r="D646" s="17"/>
      <c r="E646" s="18"/>
      <c r="F646" s="14" t="s">
        <v>21</v>
      </c>
      <c r="G646" s="14">
        <f>sum(G637:G645)</f>
        <v>5550</v>
      </c>
      <c r="H646" s="30" t="s">
        <v>184</v>
      </c>
      <c r="I646" s="30">
        <v>6450.0</v>
      </c>
    </row>
    <row r="647" hidden="1" outlineLevel="2">
      <c r="A647" s="16"/>
      <c r="D647" s="17"/>
      <c r="E647" s="10" t="s">
        <v>13</v>
      </c>
      <c r="F647" s="18"/>
      <c r="G647" s="18"/>
      <c r="H647" s="30" t="s">
        <v>185</v>
      </c>
      <c r="I647" s="30">
        <v>42900.0</v>
      </c>
    </row>
    <row r="648" hidden="1" outlineLevel="2">
      <c r="A648" s="24" t="s">
        <v>525</v>
      </c>
      <c r="B648" s="12" t="s">
        <v>44</v>
      </c>
      <c r="C648" s="12" t="s">
        <v>159</v>
      </c>
      <c r="D648" s="20">
        <v>12.6</v>
      </c>
      <c r="E648" s="22">
        <v>133000.0</v>
      </c>
      <c r="F648" s="18"/>
      <c r="G648" s="22">
        <v>15300.0</v>
      </c>
    </row>
    <row r="649" hidden="1" outlineLevel="2">
      <c r="A649" s="16"/>
      <c r="C649" s="12" t="s">
        <v>340</v>
      </c>
      <c r="D649" s="20">
        <v>4.35</v>
      </c>
      <c r="F649" s="18"/>
    </row>
    <row r="650" hidden="1" outlineLevel="2">
      <c r="A650" s="16"/>
      <c r="C650" s="12" t="s">
        <v>526</v>
      </c>
      <c r="D650" s="20" t="s">
        <v>527</v>
      </c>
      <c r="F650" s="18"/>
    </row>
    <row r="651" hidden="1" outlineLevel="2">
      <c r="A651" s="16"/>
      <c r="C651" s="12" t="s">
        <v>528</v>
      </c>
      <c r="D651" s="20">
        <v>1.85</v>
      </c>
      <c r="F651" s="18"/>
    </row>
    <row r="652" hidden="1" outlineLevel="2">
      <c r="A652" s="16"/>
      <c r="C652" s="12" t="s">
        <v>529</v>
      </c>
      <c r="D652" s="20">
        <v>1.5</v>
      </c>
      <c r="E652" s="22"/>
      <c r="F652" s="22">
        <v>15000.0</v>
      </c>
      <c r="G652" s="22">
        <v>6600.0</v>
      </c>
      <c r="I652" s="12" t="s">
        <v>530</v>
      </c>
    </row>
    <row r="653" hidden="1" outlineLevel="2">
      <c r="A653" s="16"/>
      <c r="C653" s="12" t="s">
        <v>170</v>
      </c>
      <c r="D653" s="20">
        <v>3.54</v>
      </c>
      <c r="E653" s="22"/>
      <c r="F653" s="22">
        <v>30000.0</v>
      </c>
    </row>
    <row r="654" hidden="1" outlineLevel="2">
      <c r="A654" s="16"/>
      <c r="C654" s="12" t="s">
        <v>201</v>
      </c>
      <c r="D654" s="20">
        <v>12.6</v>
      </c>
      <c r="E654" s="22"/>
      <c r="F654" s="22">
        <v>115000.0</v>
      </c>
      <c r="H654" s="12" t="s">
        <v>531</v>
      </c>
    </row>
    <row r="655" hidden="1" outlineLevel="2">
      <c r="A655" s="16"/>
      <c r="D655" s="20"/>
      <c r="E655" s="18"/>
      <c r="F655" s="14" t="s">
        <v>21</v>
      </c>
      <c r="G655" s="14">
        <f>G652+G648</f>
        <v>21900</v>
      </c>
    </row>
    <row r="656" hidden="1" outlineLevel="2">
      <c r="A656" s="16"/>
      <c r="D656" s="17"/>
      <c r="E656" s="10" t="s">
        <v>13</v>
      </c>
      <c r="F656" s="18"/>
      <c r="G656" s="18"/>
    </row>
    <row r="657" hidden="1" outlineLevel="2">
      <c r="A657" s="24" t="s">
        <v>532</v>
      </c>
      <c r="B657" s="12" t="s">
        <v>50</v>
      </c>
      <c r="C657" s="12" t="s">
        <v>110</v>
      </c>
      <c r="D657" s="20">
        <v>1.6</v>
      </c>
      <c r="E657" s="18"/>
      <c r="F657" s="22">
        <v>16000.0</v>
      </c>
      <c r="G657" s="22">
        <v>2750.0</v>
      </c>
    </row>
    <row r="658" hidden="1" outlineLevel="2">
      <c r="A658" s="16"/>
      <c r="C658" s="12" t="s">
        <v>20</v>
      </c>
      <c r="D658" s="20">
        <v>1.74</v>
      </c>
      <c r="E658" s="22">
        <v>12000.0</v>
      </c>
      <c r="F658" s="18"/>
    </row>
    <row r="659" hidden="1" outlineLevel="2">
      <c r="A659" s="16"/>
      <c r="C659" s="12" t="s">
        <v>533</v>
      </c>
      <c r="D659" s="20">
        <v>23.39</v>
      </c>
      <c r="E659" s="22">
        <v>200000.0</v>
      </c>
      <c r="F659" s="18"/>
      <c r="G659" s="22">
        <v>5000.0</v>
      </c>
    </row>
    <row r="660" hidden="1" outlineLevel="2">
      <c r="A660" s="16"/>
      <c r="D660" s="17"/>
      <c r="E660" s="18"/>
      <c r="F660" s="14" t="s">
        <v>21</v>
      </c>
      <c r="G660" s="14">
        <f>sum(G657:G659)</f>
        <v>7750</v>
      </c>
    </row>
    <row r="661" hidden="1" outlineLevel="2">
      <c r="A661" s="27" t="s">
        <v>155</v>
      </c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</row>
    <row r="662" hidden="1" outlineLevel="1" collapsed="1">
      <c r="A662" s="9" t="s">
        <v>534</v>
      </c>
    </row>
    <row r="663" hidden="1" outlineLevel="2">
      <c r="A663" s="68"/>
      <c r="B663" s="68"/>
      <c r="C663" s="68"/>
      <c r="D663" s="69"/>
      <c r="E663" s="70" t="s">
        <v>13</v>
      </c>
      <c r="F663" s="71"/>
      <c r="G663" s="72"/>
      <c r="H663" s="73"/>
      <c r="I663" s="73"/>
    </row>
    <row r="664" hidden="1" outlineLevel="2">
      <c r="A664" s="74">
        <v>43837.0</v>
      </c>
      <c r="B664" s="25" t="s">
        <v>14</v>
      </c>
      <c r="C664" s="25" t="s">
        <v>127</v>
      </c>
      <c r="D664" s="42">
        <v>0.59</v>
      </c>
      <c r="E664" s="72"/>
      <c r="F664" s="75">
        <v>5700.0</v>
      </c>
      <c r="G664" s="75">
        <v>3000.0</v>
      </c>
      <c r="H664" s="73"/>
      <c r="I664" s="73"/>
    </row>
    <row r="665" hidden="1" outlineLevel="2">
      <c r="A665" s="73"/>
      <c r="B665" s="73"/>
      <c r="C665" s="25" t="s">
        <v>495</v>
      </c>
      <c r="D665" s="42">
        <v>7.8</v>
      </c>
      <c r="E665" s="72"/>
      <c r="F665" s="72"/>
      <c r="G665" s="75">
        <v>1000.0</v>
      </c>
      <c r="H665" s="73"/>
      <c r="I665" s="73"/>
    </row>
    <row r="666" hidden="1" outlineLevel="2">
      <c r="A666" s="73"/>
      <c r="B666" s="73"/>
      <c r="C666" s="25" t="s">
        <v>535</v>
      </c>
      <c r="D666" s="42">
        <v>0.7</v>
      </c>
      <c r="E666" s="72"/>
      <c r="F666" s="75">
        <v>6000.0</v>
      </c>
      <c r="G666" s="75">
        <v>3950.0</v>
      </c>
      <c r="H666" s="73"/>
      <c r="I666" s="73"/>
    </row>
    <row r="667" hidden="1" outlineLevel="2">
      <c r="A667" s="73"/>
      <c r="B667" s="73"/>
      <c r="C667" s="25" t="s">
        <v>16</v>
      </c>
      <c r="D667" s="42">
        <v>0.48</v>
      </c>
      <c r="E667" s="72"/>
      <c r="F667" s="75">
        <v>5000.0</v>
      </c>
      <c r="G667" s="75">
        <v>1400.0</v>
      </c>
      <c r="H667" s="25" t="s">
        <v>536</v>
      </c>
      <c r="I667" s="73"/>
    </row>
    <row r="668" hidden="1" outlineLevel="2">
      <c r="A668" s="73"/>
      <c r="B668" s="73"/>
      <c r="C668" s="25" t="s">
        <v>348</v>
      </c>
      <c r="D668" s="42" t="s">
        <v>517</v>
      </c>
      <c r="E668" s="72"/>
      <c r="F668" s="75">
        <v>19000.0</v>
      </c>
      <c r="G668" s="75">
        <v>44200.0</v>
      </c>
      <c r="H668" s="25" t="s">
        <v>518</v>
      </c>
      <c r="I668" s="73"/>
    </row>
    <row r="669" hidden="1" outlineLevel="2">
      <c r="A669" s="73"/>
      <c r="B669" s="73"/>
      <c r="C669" s="25" t="s">
        <v>520</v>
      </c>
      <c r="D669" s="42">
        <v>1.22</v>
      </c>
      <c r="E669" s="72"/>
      <c r="F669" s="75">
        <v>11200.0</v>
      </c>
      <c r="I669" s="73"/>
    </row>
    <row r="670" hidden="1" outlineLevel="2">
      <c r="A670" s="73"/>
      <c r="B670" s="73"/>
      <c r="C670" s="25" t="s">
        <v>521</v>
      </c>
      <c r="D670" s="42" t="s">
        <v>522</v>
      </c>
      <c r="E670" s="72"/>
      <c r="F670" s="75" t="s">
        <v>523</v>
      </c>
      <c r="I670" s="73"/>
    </row>
    <row r="671" hidden="1" outlineLevel="2">
      <c r="A671" s="73"/>
      <c r="B671" s="73"/>
      <c r="C671" s="25" t="s">
        <v>325</v>
      </c>
      <c r="D671" s="42">
        <v>1.12</v>
      </c>
      <c r="E671" s="72"/>
      <c r="F671" s="75">
        <v>13000.0</v>
      </c>
      <c r="I671" s="73"/>
    </row>
    <row r="672" hidden="1" outlineLevel="2">
      <c r="A672" s="73"/>
      <c r="B672" s="73"/>
      <c r="C672" s="25" t="s">
        <v>302</v>
      </c>
      <c r="D672" s="42">
        <v>0.28</v>
      </c>
      <c r="E672" s="72"/>
      <c r="F672" s="75">
        <v>7000.0</v>
      </c>
      <c r="I672" s="73"/>
    </row>
    <row r="673" hidden="1" outlineLevel="2">
      <c r="A673" s="73"/>
      <c r="B673" s="73"/>
      <c r="C673" s="25" t="s">
        <v>55</v>
      </c>
      <c r="D673" s="42">
        <v>1.45</v>
      </c>
      <c r="E673" s="72"/>
      <c r="F673" s="75">
        <v>18500.0</v>
      </c>
      <c r="I673" s="73"/>
    </row>
    <row r="674" hidden="1" outlineLevel="2">
      <c r="A674" s="73"/>
      <c r="B674" s="73"/>
      <c r="C674" s="25" t="s">
        <v>524</v>
      </c>
      <c r="D674" s="42">
        <v>7.66</v>
      </c>
      <c r="E674" s="75">
        <v>39500.0</v>
      </c>
      <c r="F674" s="72"/>
      <c r="I674" s="73"/>
    </row>
    <row r="675" hidden="1" outlineLevel="2">
      <c r="A675" s="73"/>
      <c r="B675" s="73"/>
      <c r="C675" s="25" t="s">
        <v>537</v>
      </c>
      <c r="D675" s="42">
        <v>1.4</v>
      </c>
      <c r="E675" s="75">
        <v>7500.0</v>
      </c>
      <c r="F675" s="72"/>
      <c r="G675" s="75">
        <v>800.0</v>
      </c>
      <c r="H675" s="73"/>
      <c r="I675" s="73"/>
    </row>
    <row r="676" hidden="1" outlineLevel="2">
      <c r="A676" s="73"/>
      <c r="B676" s="73"/>
      <c r="C676" s="25" t="s">
        <v>420</v>
      </c>
      <c r="D676" s="42">
        <v>0.15</v>
      </c>
      <c r="E676" s="75"/>
      <c r="F676" s="75">
        <v>1400.0</v>
      </c>
      <c r="G676" s="75">
        <v>900.0</v>
      </c>
      <c r="H676" s="73"/>
      <c r="I676" s="73"/>
    </row>
    <row r="677" hidden="1" outlineLevel="2">
      <c r="A677" s="73"/>
      <c r="B677" s="73"/>
      <c r="C677" s="25" t="s">
        <v>99</v>
      </c>
      <c r="D677" s="42">
        <v>0.57</v>
      </c>
      <c r="E677" s="75">
        <v>1200.0</v>
      </c>
      <c r="F677" s="72"/>
      <c r="H677" s="73"/>
      <c r="I677" s="73"/>
    </row>
    <row r="678" hidden="1" outlineLevel="2">
      <c r="A678" s="73"/>
      <c r="B678" s="73"/>
      <c r="C678" s="25"/>
      <c r="D678" s="42"/>
      <c r="E678" s="75"/>
      <c r="F678" s="76" t="s">
        <v>21</v>
      </c>
      <c r="G678" s="77">
        <f>sum(G664:G677)</f>
        <v>55250</v>
      </c>
      <c r="H678" s="73"/>
      <c r="I678" s="73"/>
    </row>
    <row r="679" hidden="1" outlineLevel="2">
      <c r="A679" s="68"/>
      <c r="B679" s="68"/>
      <c r="C679" s="68"/>
      <c r="D679" s="69"/>
      <c r="E679" s="70" t="s">
        <v>13</v>
      </c>
      <c r="F679" s="71"/>
      <c r="G679" s="71"/>
      <c r="H679" s="73"/>
      <c r="I679" s="73"/>
    </row>
    <row r="680" hidden="1" outlineLevel="2">
      <c r="A680" s="78">
        <v>43868.0</v>
      </c>
      <c r="B680" s="25" t="s">
        <v>22</v>
      </c>
      <c r="C680" s="25" t="s">
        <v>538</v>
      </c>
      <c r="D680" s="42">
        <v>0.55</v>
      </c>
      <c r="E680" s="72"/>
      <c r="F680" s="75">
        <v>6500.0</v>
      </c>
      <c r="G680" s="75">
        <v>2200.0</v>
      </c>
      <c r="H680" s="73"/>
      <c r="I680" s="73"/>
    </row>
    <row r="681" hidden="1" outlineLevel="2">
      <c r="A681" s="73"/>
      <c r="B681" s="73"/>
      <c r="C681" s="25" t="s">
        <v>491</v>
      </c>
      <c r="D681" s="42">
        <v>0.23</v>
      </c>
      <c r="E681" s="72"/>
      <c r="H681" s="73"/>
      <c r="I681" s="73"/>
    </row>
    <row r="682" hidden="1" outlineLevel="2">
      <c r="A682" s="73"/>
      <c r="B682" s="73"/>
      <c r="C682" s="73"/>
      <c r="D682" s="79"/>
      <c r="E682" s="72"/>
      <c r="F682" s="76" t="s">
        <v>21</v>
      </c>
      <c r="G682" s="77">
        <v>2200.0</v>
      </c>
      <c r="H682" s="73"/>
      <c r="I682" s="73"/>
    </row>
    <row r="683" hidden="1" outlineLevel="2">
      <c r="A683" s="68"/>
      <c r="B683" s="68"/>
      <c r="C683" s="68"/>
      <c r="D683" s="69"/>
      <c r="E683" s="70" t="s">
        <v>13</v>
      </c>
      <c r="F683" s="71"/>
      <c r="G683" s="71"/>
      <c r="H683" s="73"/>
      <c r="I683" s="73"/>
    </row>
    <row r="684" hidden="1" outlineLevel="2">
      <c r="A684" s="78">
        <v>43897.0</v>
      </c>
      <c r="B684" s="80" t="s">
        <v>388</v>
      </c>
      <c r="C684" s="80" t="s">
        <v>366</v>
      </c>
      <c r="D684" s="81">
        <v>0.47</v>
      </c>
      <c r="E684" s="82"/>
      <c r="F684" s="75">
        <v>5500.0</v>
      </c>
      <c r="G684" s="82">
        <v>2000.0</v>
      </c>
      <c r="H684" s="25" t="s">
        <v>539</v>
      </c>
      <c r="I684" s="73"/>
    </row>
    <row r="685" hidden="1" outlineLevel="2">
      <c r="A685" s="68"/>
      <c r="B685" s="68"/>
      <c r="C685" s="80" t="s">
        <v>540</v>
      </c>
      <c r="D685" s="81">
        <v>10.86</v>
      </c>
      <c r="E685" s="83"/>
      <c r="F685" s="75">
        <v>98000.0</v>
      </c>
      <c r="G685" s="75">
        <v>16600.0</v>
      </c>
      <c r="H685" s="25" t="s">
        <v>541</v>
      </c>
      <c r="I685" s="25" t="s">
        <v>542</v>
      </c>
    </row>
    <row r="686" hidden="1" outlineLevel="2">
      <c r="A686" s="68"/>
      <c r="B686" s="68"/>
      <c r="C686" s="68"/>
      <c r="D686" s="84"/>
      <c r="E686" s="85"/>
      <c r="F686" s="76" t="s">
        <v>21</v>
      </c>
      <c r="G686" s="77">
        <f>16600+2000</f>
        <v>18600</v>
      </c>
      <c r="H686" s="86" t="s">
        <v>543</v>
      </c>
      <c r="I686" s="86">
        <v>15860.0</v>
      </c>
    </row>
    <row r="687" hidden="1" outlineLevel="2">
      <c r="A687" s="68"/>
      <c r="B687" s="68"/>
      <c r="C687" s="68"/>
      <c r="D687" s="69"/>
      <c r="E687" s="70" t="s">
        <v>13</v>
      </c>
      <c r="F687" s="71"/>
      <c r="G687" s="71"/>
      <c r="H687" s="86" t="s">
        <v>185</v>
      </c>
      <c r="I687" s="86">
        <v>105700.0</v>
      </c>
    </row>
    <row r="688" hidden="1" outlineLevel="2">
      <c r="A688" s="78">
        <v>43989.0</v>
      </c>
      <c r="B688" s="80" t="s">
        <v>44</v>
      </c>
      <c r="C688" s="80" t="s">
        <v>544</v>
      </c>
      <c r="D688" s="81" t="s">
        <v>545</v>
      </c>
      <c r="E688" s="82" t="s">
        <v>546</v>
      </c>
      <c r="F688" s="72"/>
      <c r="G688" s="82">
        <v>16000.0</v>
      </c>
      <c r="H688" s="25" t="s">
        <v>547</v>
      </c>
      <c r="I688" s="73"/>
    </row>
    <row r="689" hidden="1" outlineLevel="2">
      <c r="A689" s="68"/>
      <c r="B689" s="68"/>
      <c r="C689" s="80"/>
      <c r="D689" s="81"/>
      <c r="E689" s="83"/>
      <c r="F689" s="76" t="s">
        <v>21</v>
      </c>
      <c r="G689" s="77">
        <v>16000.0</v>
      </c>
      <c r="H689" s="73"/>
      <c r="I689" s="73"/>
    </row>
    <row r="690" hidden="1" outlineLevel="2">
      <c r="A690" s="68"/>
      <c r="B690" s="68"/>
      <c r="C690" s="68"/>
      <c r="D690" s="69"/>
      <c r="E690" s="70" t="s">
        <v>13</v>
      </c>
      <c r="F690" s="71"/>
      <c r="G690" s="71"/>
      <c r="H690" s="73"/>
      <c r="I690" s="73"/>
    </row>
    <row r="691" hidden="1" outlineLevel="2">
      <c r="A691" s="78">
        <v>44019.0</v>
      </c>
      <c r="B691" s="80" t="s">
        <v>50</v>
      </c>
      <c r="C691" s="80" t="s">
        <v>15</v>
      </c>
      <c r="D691" s="81">
        <v>1.01</v>
      </c>
      <c r="E691" s="71"/>
      <c r="F691" s="75">
        <v>8000.0</v>
      </c>
      <c r="G691" s="82">
        <v>3200.0</v>
      </c>
      <c r="H691" s="73"/>
      <c r="I691" s="73"/>
    </row>
    <row r="692" hidden="1" outlineLevel="2">
      <c r="A692" s="68"/>
      <c r="B692" s="68"/>
      <c r="C692" s="80"/>
      <c r="D692" s="81"/>
      <c r="E692" s="83"/>
      <c r="F692" s="76" t="s">
        <v>21</v>
      </c>
      <c r="G692" s="77">
        <v>3200.0</v>
      </c>
      <c r="H692" s="73"/>
      <c r="I692" s="73"/>
    </row>
    <row r="693" hidden="1" outlineLevel="2">
      <c r="A693" s="68"/>
      <c r="B693" s="68"/>
      <c r="C693" s="68"/>
      <c r="D693" s="69"/>
      <c r="E693" s="70" t="s">
        <v>13</v>
      </c>
      <c r="F693" s="71"/>
      <c r="G693" s="71"/>
      <c r="H693" s="73"/>
      <c r="I693" s="73"/>
    </row>
    <row r="694" hidden="1" outlineLevel="2">
      <c r="A694" s="68"/>
      <c r="B694" s="68"/>
      <c r="C694" s="80"/>
      <c r="D694" s="81"/>
      <c r="E694" s="83"/>
      <c r="F694" s="71"/>
      <c r="G694" s="82">
        <v>13650.0</v>
      </c>
      <c r="H694" s="25" t="s">
        <v>548</v>
      </c>
      <c r="I694" s="73"/>
    </row>
    <row r="695" hidden="1" outlineLevel="2">
      <c r="A695" s="78">
        <v>44050.0</v>
      </c>
      <c r="B695" s="80" t="s">
        <v>14</v>
      </c>
      <c r="C695" s="80" t="s">
        <v>55</v>
      </c>
      <c r="D695" s="81">
        <v>2.11</v>
      </c>
      <c r="E695" s="83"/>
      <c r="F695" s="82">
        <v>24000.0</v>
      </c>
      <c r="I695" s="73"/>
    </row>
    <row r="696" hidden="1" outlineLevel="2">
      <c r="A696" s="68"/>
      <c r="B696" s="68"/>
      <c r="C696" s="80" t="s">
        <v>104</v>
      </c>
      <c r="D696" s="81">
        <v>4.08</v>
      </c>
      <c r="E696" s="83"/>
      <c r="F696" s="82">
        <v>45000.0</v>
      </c>
      <c r="I696" s="73"/>
    </row>
    <row r="697" hidden="1" outlineLevel="2">
      <c r="A697" s="68"/>
      <c r="B697" s="68"/>
      <c r="C697" s="80" t="s">
        <v>549</v>
      </c>
      <c r="D697" s="81">
        <v>5.15</v>
      </c>
      <c r="E697" s="83">
        <v>45000.0</v>
      </c>
      <c r="F697" s="82"/>
      <c r="I697" s="73"/>
    </row>
    <row r="698" hidden="1" outlineLevel="2">
      <c r="A698" s="68"/>
      <c r="B698" s="68"/>
      <c r="C698" s="80" t="s">
        <v>550</v>
      </c>
      <c r="D698" s="81">
        <v>12.6</v>
      </c>
      <c r="E698" s="83"/>
      <c r="F698" s="82">
        <v>115000.0</v>
      </c>
      <c r="G698" s="82">
        <v>14600.0</v>
      </c>
      <c r="H698" s="25" t="s">
        <v>530</v>
      </c>
      <c r="I698" s="73"/>
    </row>
    <row r="699" hidden="1" outlineLevel="2">
      <c r="A699" s="68"/>
      <c r="B699" s="68"/>
      <c r="C699" s="68"/>
      <c r="D699" s="84"/>
      <c r="E699" s="85"/>
      <c r="F699" s="76" t="s">
        <v>21</v>
      </c>
      <c r="G699" s="76">
        <f>sum(G694:G698)</f>
        <v>28250</v>
      </c>
      <c r="H699" s="73"/>
      <c r="I699" s="73"/>
    </row>
    <row r="700" hidden="1" outlineLevel="2">
      <c r="A700" s="68"/>
      <c r="B700" s="68"/>
      <c r="C700" s="68"/>
      <c r="D700" s="69"/>
      <c r="E700" s="70" t="s">
        <v>13</v>
      </c>
      <c r="F700" s="71"/>
      <c r="G700" s="71"/>
      <c r="H700" s="73"/>
      <c r="I700" s="73"/>
    </row>
    <row r="701" hidden="1" outlineLevel="2">
      <c r="A701" s="74">
        <v>44081.0</v>
      </c>
      <c r="B701" s="25" t="s">
        <v>22</v>
      </c>
      <c r="C701" s="25" t="s">
        <v>109</v>
      </c>
      <c r="D701" s="42">
        <v>0.24</v>
      </c>
      <c r="E701" s="72"/>
      <c r="F701" s="75">
        <v>2800.0</v>
      </c>
      <c r="G701" s="75">
        <v>2100.0</v>
      </c>
      <c r="H701" s="73"/>
      <c r="I701" s="73"/>
    </row>
    <row r="702" hidden="1" outlineLevel="2">
      <c r="A702" s="73"/>
      <c r="B702" s="73"/>
      <c r="C702" s="25" t="s">
        <v>551</v>
      </c>
      <c r="D702" s="42">
        <v>17.49</v>
      </c>
      <c r="E702" s="72"/>
      <c r="F702" s="75">
        <v>164400.0</v>
      </c>
      <c r="G702" s="75">
        <v>14400.0</v>
      </c>
      <c r="H702" s="87" t="s">
        <v>552</v>
      </c>
      <c r="I702" s="73"/>
    </row>
    <row r="703" hidden="1" outlineLevel="2">
      <c r="A703" s="73"/>
      <c r="B703" s="73"/>
      <c r="C703" s="25" t="s">
        <v>221</v>
      </c>
      <c r="D703" s="42">
        <v>6.0</v>
      </c>
      <c r="E703" s="75">
        <v>57000.0</v>
      </c>
      <c r="F703" s="72"/>
      <c r="I703" s="73"/>
    </row>
    <row r="704" hidden="1" outlineLevel="2">
      <c r="A704" s="73"/>
      <c r="B704" s="73"/>
      <c r="C704" s="25" t="s">
        <v>206</v>
      </c>
      <c r="D704" s="42">
        <v>1.42</v>
      </c>
      <c r="F704" s="72"/>
      <c r="I704" s="73"/>
    </row>
    <row r="705" hidden="1" outlineLevel="2">
      <c r="A705" s="73"/>
      <c r="B705" s="73"/>
      <c r="C705" s="25" t="s">
        <v>553</v>
      </c>
      <c r="D705" s="42">
        <v>1.35</v>
      </c>
      <c r="F705" s="72"/>
      <c r="I705" s="73"/>
    </row>
    <row r="706" hidden="1" outlineLevel="2">
      <c r="A706" s="73"/>
      <c r="B706" s="73"/>
      <c r="C706" s="25" t="s">
        <v>554</v>
      </c>
      <c r="D706" s="42">
        <v>3.25</v>
      </c>
      <c r="F706" s="72"/>
      <c r="I706" s="73"/>
    </row>
    <row r="707" hidden="1" outlineLevel="2">
      <c r="A707" s="73"/>
      <c r="B707" s="73"/>
      <c r="C707" s="25" t="s">
        <v>52</v>
      </c>
      <c r="D707" s="42">
        <v>0.8</v>
      </c>
      <c r="E707" s="72"/>
      <c r="F707" s="75">
        <v>6000.0</v>
      </c>
      <c r="G707" s="75">
        <v>2400.0</v>
      </c>
      <c r="H707" s="25" t="s">
        <v>539</v>
      </c>
      <c r="I707" s="73"/>
    </row>
    <row r="708" hidden="1" outlineLevel="2">
      <c r="A708" s="73"/>
      <c r="B708" s="73"/>
      <c r="C708" s="25" t="s">
        <v>109</v>
      </c>
      <c r="D708" s="42">
        <v>0.16</v>
      </c>
      <c r="E708" s="72"/>
      <c r="F708" s="75">
        <v>1900.0</v>
      </c>
      <c r="G708" s="75">
        <v>1400.0</v>
      </c>
      <c r="H708" s="73"/>
      <c r="I708" s="73"/>
    </row>
    <row r="709" hidden="1" outlineLevel="2">
      <c r="A709" s="73"/>
      <c r="B709" s="73"/>
      <c r="C709" s="25" t="s">
        <v>555</v>
      </c>
      <c r="D709" s="42">
        <v>3.15</v>
      </c>
      <c r="E709" s="75">
        <v>19000.0</v>
      </c>
      <c r="F709" s="75"/>
      <c r="G709" s="75"/>
      <c r="H709" s="25" t="s">
        <v>556</v>
      </c>
      <c r="I709" s="73"/>
    </row>
    <row r="710" hidden="1" outlineLevel="2">
      <c r="A710" s="73"/>
      <c r="B710" s="73"/>
      <c r="C710" s="25"/>
      <c r="D710" s="42"/>
      <c r="E710" s="72"/>
      <c r="F710" s="76" t="s">
        <v>21</v>
      </c>
      <c r="G710" s="76">
        <f>sum(G700:G709)</f>
        <v>20300</v>
      </c>
      <c r="H710" s="73"/>
      <c r="I710" s="73"/>
    </row>
    <row r="711" hidden="1" outlineLevel="2">
      <c r="A711" s="68"/>
      <c r="B711" s="68"/>
      <c r="C711" s="68"/>
      <c r="D711" s="69"/>
      <c r="E711" s="70" t="s">
        <v>13</v>
      </c>
      <c r="F711" s="71"/>
      <c r="G711" s="71"/>
      <c r="H711" s="73"/>
      <c r="I711" s="73"/>
    </row>
    <row r="712" hidden="1" outlineLevel="2">
      <c r="A712" s="74">
        <v>44111.0</v>
      </c>
      <c r="B712" s="80" t="s">
        <v>388</v>
      </c>
      <c r="C712" s="80" t="s">
        <v>557</v>
      </c>
      <c r="D712" s="81">
        <v>107.0</v>
      </c>
      <c r="E712" s="82">
        <v>805000.0</v>
      </c>
      <c r="F712" s="82"/>
      <c r="G712" s="82">
        <v>29300.0</v>
      </c>
      <c r="H712" s="25" t="s">
        <v>558</v>
      </c>
      <c r="I712" s="73"/>
    </row>
    <row r="713" hidden="1" outlineLevel="2">
      <c r="A713" s="68"/>
      <c r="B713" s="68"/>
      <c r="C713" s="80" t="s">
        <v>559</v>
      </c>
      <c r="F713" s="82"/>
      <c r="I713" s="73"/>
    </row>
    <row r="714" hidden="1" outlineLevel="2">
      <c r="A714" s="68"/>
      <c r="B714" s="68"/>
      <c r="C714" s="80" t="s">
        <v>560</v>
      </c>
      <c r="F714" s="72"/>
      <c r="I714" s="73"/>
    </row>
    <row r="715" hidden="1" outlineLevel="2">
      <c r="A715" s="68"/>
      <c r="B715" s="68"/>
      <c r="C715" s="80" t="s">
        <v>561</v>
      </c>
      <c r="F715" s="71"/>
      <c r="I715" s="73"/>
    </row>
    <row r="716" hidden="1" outlineLevel="2">
      <c r="A716" s="68"/>
      <c r="B716" s="68"/>
      <c r="C716" s="80" t="s">
        <v>562</v>
      </c>
      <c r="D716" s="81">
        <v>0.24</v>
      </c>
      <c r="E716" s="83"/>
      <c r="F716" s="82"/>
      <c r="H716" s="73"/>
      <c r="I716" s="73"/>
    </row>
    <row r="717" hidden="1" outlineLevel="2">
      <c r="A717" s="68"/>
      <c r="B717" s="68"/>
      <c r="C717" s="80" t="s">
        <v>563</v>
      </c>
      <c r="D717" s="81">
        <v>13.83</v>
      </c>
      <c r="E717" s="83">
        <v>135000.0</v>
      </c>
      <c r="F717" s="71"/>
      <c r="G717" s="82">
        <v>12500.0</v>
      </c>
      <c r="H717" s="25" t="s">
        <v>564</v>
      </c>
      <c r="I717" s="73"/>
    </row>
    <row r="718" hidden="1" outlineLevel="2">
      <c r="A718" s="68"/>
      <c r="B718" s="68"/>
      <c r="C718" s="80" t="s">
        <v>565</v>
      </c>
      <c r="D718" s="81">
        <v>5.3</v>
      </c>
      <c r="F718" s="71"/>
      <c r="I718" s="73"/>
    </row>
    <row r="719" hidden="1" outlineLevel="2">
      <c r="A719" s="68"/>
      <c r="B719" s="68"/>
      <c r="C719" s="68"/>
      <c r="D719" s="84"/>
      <c r="E719" s="85"/>
      <c r="F719" s="76" t="s">
        <v>21</v>
      </c>
      <c r="G719" s="76">
        <f>sum(G712:G718)</f>
        <v>41800</v>
      </c>
      <c r="H719" s="86" t="s">
        <v>543</v>
      </c>
      <c r="I719" s="86">
        <v>16450.0</v>
      </c>
    </row>
    <row r="720" hidden="1" outlineLevel="2">
      <c r="A720" s="68"/>
      <c r="B720" s="68"/>
      <c r="C720" s="68"/>
      <c r="D720" s="69"/>
      <c r="E720" s="70" t="s">
        <v>13</v>
      </c>
      <c r="F720" s="71"/>
      <c r="G720" s="71"/>
      <c r="H720" s="86" t="s">
        <v>185</v>
      </c>
      <c r="I720" s="86">
        <v>109550.0</v>
      </c>
    </row>
    <row r="721" hidden="1" outlineLevel="2">
      <c r="A721" s="25" t="s">
        <v>566</v>
      </c>
      <c r="B721" s="80" t="s">
        <v>44</v>
      </c>
      <c r="C721" s="80" t="s">
        <v>267</v>
      </c>
      <c r="D721" s="81">
        <v>0.09</v>
      </c>
      <c r="E721" s="71"/>
      <c r="F721" s="82">
        <v>800.0</v>
      </c>
      <c r="G721" s="82">
        <v>500.0</v>
      </c>
      <c r="H721" s="73"/>
      <c r="I721" s="73"/>
    </row>
    <row r="722" hidden="1" outlineLevel="2">
      <c r="A722" s="68"/>
      <c r="B722" s="68"/>
      <c r="C722" s="80" t="s">
        <v>267</v>
      </c>
      <c r="D722" s="81">
        <v>0.16</v>
      </c>
      <c r="E722" s="82"/>
      <c r="F722" s="82">
        <v>1000.0</v>
      </c>
      <c r="G722" s="82">
        <v>6700.0</v>
      </c>
      <c r="H722" s="73"/>
      <c r="I722" s="73"/>
    </row>
    <row r="723" hidden="1" outlineLevel="2">
      <c r="A723" s="68"/>
      <c r="B723" s="68"/>
      <c r="C723" s="80" t="s">
        <v>55</v>
      </c>
      <c r="D723" s="81">
        <v>2.89</v>
      </c>
      <c r="E723" s="71"/>
      <c r="F723" s="75">
        <v>27000.0</v>
      </c>
      <c r="H723" s="73"/>
      <c r="I723" s="73"/>
    </row>
    <row r="724" hidden="1" outlineLevel="2">
      <c r="A724" s="68"/>
      <c r="B724" s="68"/>
      <c r="C724" s="80" t="s">
        <v>567</v>
      </c>
      <c r="D724" s="81" t="s">
        <v>568</v>
      </c>
      <c r="E724" s="83">
        <v>3000.0</v>
      </c>
      <c r="F724" s="71"/>
      <c r="G724" s="82">
        <v>0.0</v>
      </c>
      <c r="H724" s="73"/>
      <c r="I724" s="73"/>
    </row>
    <row r="725" hidden="1" outlineLevel="2">
      <c r="A725" s="68"/>
      <c r="B725" s="68"/>
      <c r="C725" s="80" t="s">
        <v>241</v>
      </c>
      <c r="D725" s="81">
        <v>0.71</v>
      </c>
      <c r="E725" s="83"/>
      <c r="F725" s="82">
        <v>6000.0</v>
      </c>
      <c r="G725" s="82">
        <v>2350.0</v>
      </c>
      <c r="H725" s="73"/>
      <c r="I725" s="73"/>
    </row>
    <row r="726" hidden="1" outlineLevel="2">
      <c r="A726" s="68"/>
      <c r="B726" s="68"/>
      <c r="C726" s="80" t="s">
        <v>569</v>
      </c>
      <c r="D726" s="81" t="s">
        <v>570</v>
      </c>
      <c r="E726" s="83">
        <v>9500.0</v>
      </c>
      <c r="F726" s="71"/>
      <c r="G726" s="82">
        <v>6000.0</v>
      </c>
      <c r="H726" s="73"/>
      <c r="I726" s="73"/>
    </row>
    <row r="727" hidden="1" outlineLevel="2">
      <c r="A727" s="68"/>
      <c r="B727" s="68"/>
      <c r="C727" s="80" t="s">
        <v>67</v>
      </c>
      <c r="D727" s="81">
        <v>2.5</v>
      </c>
      <c r="E727" s="83">
        <v>15000.0</v>
      </c>
      <c r="F727" s="71"/>
      <c r="G727" s="82">
        <v>1900.0</v>
      </c>
      <c r="H727" s="73"/>
      <c r="I727" s="73"/>
    </row>
    <row r="728" hidden="1" outlineLevel="2">
      <c r="A728" s="68"/>
      <c r="B728" s="68"/>
      <c r="C728" s="80" t="s">
        <v>571</v>
      </c>
      <c r="D728" s="81">
        <v>1.79</v>
      </c>
      <c r="E728" s="83"/>
      <c r="F728" s="82">
        <v>15500.0</v>
      </c>
      <c r="H728" s="73"/>
      <c r="I728" s="73"/>
    </row>
    <row r="729" hidden="1" outlineLevel="2">
      <c r="A729" s="68"/>
      <c r="B729" s="68"/>
      <c r="C729" s="80" t="s">
        <v>241</v>
      </c>
      <c r="D729" s="81">
        <v>0.48</v>
      </c>
      <c r="E729" s="83"/>
      <c r="F729" s="82">
        <v>3500.0</v>
      </c>
      <c r="G729" s="82">
        <v>1100.0</v>
      </c>
      <c r="H729" s="73"/>
      <c r="I729" s="73"/>
    </row>
    <row r="730" hidden="1" outlineLevel="2">
      <c r="A730" s="68"/>
      <c r="B730" s="68"/>
      <c r="C730" s="80" t="s">
        <v>572</v>
      </c>
      <c r="D730" s="81">
        <v>3.15</v>
      </c>
      <c r="E730" s="83">
        <v>19000.0</v>
      </c>
      <c r="F730" s="82"/>
      <c r="G730" s="82">
        <v>1000.0</v>
      </c>
      <c r="H730" s="73"/>
      <c r="I730" s="73"/>
    </row>
    <row r="731" hidden="1" outlineLevel="2">
      <c r="A731" s="68"/>
      <c r="B731" s="68"/>
      <c r="C731" s="68"/>
      <c r="D731" s="84"/>
      <c r="E731" s="85"/>
      <c r="F731" s="76" t="s">
        <v>21</v>
      </c>
      <c r="G731" s="76">
        <f>sum(G721:G730)</f>
        <v>19550</v>
      </c>
      <c r="H731" s="73"/>
      <c r="I731" s="73"/>
    </row>
    <row r="732" hidden="1" outlineLevel="2">
      <c r="A732" s="68"/>
      <c r="B732" s="68"/>
      <c r="C732" s="68"/>
      <c r="D732" s="69"/>
      <c r="E732" s="70" t="s">
        <v>13</v>
      </c>
      <c r="F732" s="71"/>
      <c r="G732" s="71"/>
      <c r="H732" s="73"/>
      <c r="I732" s="73"/>
    </row>
    <row r="733" hidden="1" outlineLevel="2">
      <c r="A733" s="25" t="s">
        <v>573</v>
      </c>
      <c r="B733" s="80" t="s">
        <v>50</v>
      </c>
      <c r="C733" s="80" t="s">
        <v>55</v>
      </c>
      <c r="D733" s="81">
        <v>1.63</v>
      </c>
      <c r="E733" s="71"/>
      <c r="F733" s="82">
        <v>20000.0</v>
      </c>
      <c r="G733" s="82">
        <v>8200.0</v>
      </c>
      <c r="H733" s="73"/>
      <c r="I733" s="73"/>
    </row>
    <row r="734" hidden="1" outlineLevel="2">
      <c r="A734" s="68"/>
      <c r="B734" s="68"/>
      <c r="C734" s="80" t="s">
        <v>195</v>
      </c>
      <c r="D734" s="81">
        <v>1.33</v>
      </c>
      <c r="E734" s="82"/>
      <c r="F734" s="82">
        <v>13000.0</v>
      </c>
      <c r="G734" s="82">
        <v>2300.0</v>
      </c>
      <c r="H734" s="73"/>
      <c r="I734" s="73"/>
    </row>
    <row r="735" hidden="1" outlineLevel="2">
      <c r="A735" s="68"/>
      <c r="B735" s="68"/>
      <c r="C735" s="80" t="s">
        <v>574</v>
      </c>
      <c r="D735" s="81">
        <v>1.03</v>
      </c>
      <c r="E735" s="82"/>
      <c r="F735" s="82">
        <v>12000.0</v>
      </c>
      <c r="G735" s="82"/>
      <c r="H735" s="25" t="s">
        <v>575</v>
      </c>
      <c r="I735" s="73"/>
    </row>
    <row r="736" hidden="1" outlineLevel="2">
      <c r="A736" s="68"/>
      <c r="B736" s="68"/>
      <c r="C736" s="80" t="s">
        <v>78</v>
      </c>
      <c r="D736" s="81">
        <v>0.55</v>
      </c>
      <c r="E736" s="82">
        <v>3000.0</v>
      </c>
      <c r="F736" s="82"/>
      <c r="G736" s="82">
        <v>800.0</v>
      </c>
      <c r="H736" s="73"/>
      <c r="I736" s="73"/>
    </row>
    <row r="737" hidden="1" outlineLevel="2">
      <c r="A737" s="68"/>
      <c r="B737" s="68"/>
      <c r="C737" s="80" t="s">
        <v>576</v>
      </c>
      <c r="D737" s="81">
        <v>1.95</v>
      </c>
      <c r="E737" s="82">
        <v>29000.0</v>
      </c>
      <c r="F737" s="82"/>
      <c r="G737" s="82">
        <v>1000.0</v>
      </c>
      <c r="H737" s="73"/>
      <c r="I737" s="73"/>
    </row>
    <row r="738" hidden="1" outlineLevel="2">
      <c r="A738" s="68"/>
      <c r="B738" s="68"/>
      <c r="C738" s="80" t="s">
        <v>577</v>
      </c>
      <c r="D738" s="81">
        <v>1.85</v>
      </c>
      <c r="F738" s="72"/>
      <c r="H738" s="73"/>
      <c r="I738" s="73"/>
    </row>
    <row r="739" hidden="1" outlineLevel="2">
      <c r="A739" s="73"/>
      <c r="B739" s="73"/>
      <c r="C739" s="25" t="s">
        <v>578</v>
      </c>
      <c r="D739" s="42">
        <v>4.25</v>
      </c>
      <c r="E739" s="72"/>
      <c r="F739" s="75">
        <v>42500.0</v>
      </c>
      <c r="G739" s="72"/>
      <c r="H739" s="25" t="s">
        <v>579</v>
      </c>
      <c r="I739" s="73"/>
    </row>
    <row r="740" hidden="1" outlineLevel="2">
      <c r="A740" s="68"/>
      <c r="B740" s="68"/>
      <c r="C740" s="80"/>
      <c r="D740" s="81"/>
      <c r="E740" s="82"/>
      <c r="F740" s="76" t="s">
        <v>21</v>
      </c>
      <c r="G740" s="76">
        <f>SUM(G733:G739)</f>
        <v>12300</v>
      </c>
      <c r="H740" s="73"/>
      <c r="I740" s="73"/>
    </row>
    <row r="741" hidden="1" outlineLevel="2">
      <c r="A741" s="68"/>
      <c r="B741" s="68"/>
      <c r="C741" s="68"/>
      <c r="D741" s="69"/>
      <c r="E741" s="70" t="s">
        <v>13</v>
      </c>
      <c r="F741" s="71"/>
      <c r="G741" s="71"/>
      <c r="H741" s="73"/>
      <c r="I741" s="73"/>
    </row>
    <row r="742" hidden="1" outlineLevel="2">
      <c r="A742" s="25" t="s">
        <v>580</v>
      </c>
      <c r="B742" s="80" t="s">
        <v>14</v>
      </c>
      <c r="C742" s="80" t="s">
        <v>240</v>
      </c>
      <c r="D742" s="81">
        <v>0.68</v>
      </c>
      <c r="E742" s="71"/>
      <c r="F742" s="82">
        <v>9000.0</v>
      </c>
      <c r="G742" s="82">
        <v>3000.0</v>
      </c>
      <c r="H742" s="25" t="s">
        <v>581</v>
      </c>
      <c r="I742" s="25" t="s">
        <v>582</v>
      </c>
    </row>
    <row r="743" hidden="1" outlineLevel="2">
      <c r="A743" s="68"/>
      <c r="B743" s="68"/>
      <c r="C743" s="80" t="s">
        <v>65</v>
      </c>
      <c r="D743" s="81">
        <v>1.0</v>
      </c>
      <c r="E743" s="82">
        <v>7000.0</v>
      </c>
      <c r="F743" s="82"/>
    </row>
    <row r="744" hidden="1" outlineLevel="2">
      <c r="A744" s="68"/>
      <c r="B744" s="68"/>
      <c r="C744" s="68"/>
      <c r="D744" s="84"/>
      <c r="E744" s="71"/>
      <c r="F744" s="76" t="s">
        <v>21</v>
      </c>
      <c r="G744" s="76">
        <f>sum(G740:G743)</f>
        <v>15300</v>
      </c>
      <c r="H744" s="73"/>
      <c r="I744" s="73"/>
    </row>
    <row r="745" hidden="1" outlineLevel="2">
      <c r="A745" s="68"/>
      <c r="B745" s="68"/>
      <c r="C745" s="68"/>
      <c r="D745" s="69"/>
      <c r="E745" s="70" t="s">
        <v>13</v>
      </c>
      <c r="F745" s="71"/>
      <c r="G745" s="71"/>
      <c r="H745" s="73"/>
      <c r="I745" s="73"/>
    </row>
    <row r="746" hidden="1" outlineLevel="2">
      <c r="A746" s="80" t="s">
        <v>583</v>
      </c>
      <c r="B746" s="25" t="s">
        <v>22</v>
      </c>
      <c r="C746" s="80" t="s">
        <v>65</v>
      </c>
      <c r="D746" s="81">
        <v>1.25</v>
      </c>
      <c r="E746" s="82">
        <v>5900.0</v>
      </c>
      <c r="F746" s="82"/>
      <c r="G746" s="82">
        <v>2600.0</v>
      </c>
      <c r="H746" s="73"/>
      <c r="I746" s="73"/>
    </row>
    <row r="747" hidden="1" outlineLevel="2">
      <c r="A747" s="68"/>
      <c r="B747" s="68"/>
      <c r="C747" s="80" t="s">
        <v>584</v>
      </c>
      <c r="D747" s="81">
        <v>0.5</v>
      </c>
      <c r="E747" s="82">
        <v>5000.0</v>
      </c>
      <c r="F747" s="82"/>
      <c r="G747" s="82">
        <v>0.0</v>
      </c>
      <c r="H747" s="25" t="s">
        <v>585</v>
      </c>
      <c r="I747" s="73"/>
    </row>
    <row r="748" hidden="1" outlineLevel="2">
      <c r="A748" s="68"/>
      <c r="B748" s="68"/>
      <c r="C748" s="80" t="s">
        <v>586</v>
      </c>
      <c r="D748" s="81">
        <v>0.66</v>
      </c>
      <c r="F748" s="71"/>
      <c r="I748" s="73"/>
    </row>
    <row r="749" hidden="1" outlineLevel="2">
      <c r="A749" s="68"/>
      <c r="B749" s="68"/>
      <c r="C749" s="80" t="s">
        <v>202</v>
      </c>
      <c r="D749" s="81">
        <v>0.24</v>
      </c>
      <c r="E749" s="82"/>
      <c r="F749" s="82">
        <v>2500.0</v>
      </c>
      <c r="G749" s="82">
        <v>1800.0</v>
      </c>
      <c r="H749" s="73"/>
      <c r="I749" s="73"/>
    </row>
    <row r="750" hidden="1" outlineLevel="2">
      <c r="A750" s="68"/>
      <c r="B750" s="68"/>
      <c r="C750" s="80" t="s">
        <v>587</v>
      </c>
      <c r="D750" s="81">
        <v>0.9</v>
      </c>
      <c r="E750" s="82"/>
      <c r="F750" s="82">
        <v>7500.0</v>
      </c>
      <c r="G750" s="82">
        <v>2300.0</v>
      </c>
      <c r="H750" s="73"/>
      <c r="I750" s="73"/>
    </row>
    <row r="751" hidden="1" outlineLevel="2">
      <c r="A751" s="68"/>
      <c r="B751" s="68"/>
      <c r="C751" s="80" t="s">
        <v>32</v>
      </c>
      <c r="D751" s="81">
        <v>1.08</v>
      </c>
      <c r="E751" s="82"/>
      <c r="F751" s="82">
        <v>7500.0</v>
      </c>
      <c r="G751" s="82">
        <v>2600.0</v>
      </c>
      <c r="H751" s="73"/>
      <c r="I751" s="73"/>
    </row>
    <row r="752" hidden="1" outlineLevel="2">
      <c r="A752" s="68"/>
      <c r="B752" s="68"/>
      <c r="C752" s="80" t="s">
        <v>588</v>
      </c>
      <c r="D752" s="81">
        <v>1.39</v>
      </c>
      <c r="E752" s="82">
        <v>4500.0</v>
      </c>
      <c r="F752" s="72"/>
      <c r="G752" s="75">
        <v>3000.0</v>
      </c>
      <c r="H752" s="73"/>
      <c r="I752" s="73"/>
    </row>
    <row r="753" hidden="1" outlineLevel="2">
      <c r="A753" s="68"/>
      <c r="B753" s="68"/>
      <c r="C753" s="68"/>
      <c r="D753" s="84"/>
      <c r="E753" s="85"/>
      <c r="F753" s="76" t="s">
        <v>21</v>
      </c>
      <c r="G753" s="76">
        <f>sum(G746:G752)</f>
        <v>12300</v>
      </c>
      <c r="H753" s="73"/>
      <c r="I753" s="73"/>
    </row>
    <row r="754" hidden="1" outlineLevel="2">
      <c r="A754" s="68"/>
      <c r="B754" s="68"/>
      <c r="C754" s="68"/>
      <c r="D754" s="69"/>
      <c r="E754" s="70" t="s">
        <v>13</v>
      </c>
      <c r="F754" s="71"/>
      <c r="G754" s="71"/>
      <c r="H754" s="73"/>
      <c r="I754" s="73"/>
    </row>
    <row r="755" hidden="1" outlineLevel="2">
      <c r="A755" s="80" t="s">
        <v>589</v>
      </c>
      <c r="B755" s="80" t="s">
        <v>388</v>
      </c>
      <c r="C755" s="80" t="s">
        <v>590</v>
      </c>
      <c r="H755" s="86" t="s">
        <v>543</v>
      </c>
      <c r="I755" s="86">
        <v>7100.0</v>
      </c>
    </row>
    <row r="756" hidden="1" outlineLevel="2">
      <c r="A756" s="68"/>
      <c r="B756" s="68"/>
      <c r="C756" s="68"/>
      <c r="D756" s="69"/>
      <c r="E756" s="70" t="s">
        <v>13</v>
      </c>
      <c r="F756" s="71"/>
      <c r="G756" s="71"/>
      <c r="H756" s="86" t="s">
        <v>185</v>
      </c>
      <c r="I756" s="86">
        <v>47150.0</v>
      </c>
    </row>
    <row r="757" hidden="1" outlineLevel="2">
      <c r="A757" s="80" t="s">
        <v>591</v>
      </c>
      <c r="B757" s="80" t="s">
        <v>44</v>
      </c>
      <c r="C757" s="80" t="s">
        <v>592</v>
      </c>
      <c r="D757" s="81">
        <v>9.0</v>
      </c>
      <c r="E757" s="82">
        <v>60000.0</v>
      </c>
      <c r="F757" s="71"/>
      <c r="G757" s="82">
        <v>4200.0</v>
      </c>
      <c r="H757" s="73"/>
      <c r="I757" s="73"/>
    </row>
    <row r="758" hidden="1" outlineLevel="2">
      <c r="A758" s="68"/>
      <c r="B758" s="68"/>
      <c r="C758" s="80" t="s">
        <v>593</v>
      </c>
      <c r="D758" s="81"/>
      <c r="E758" s="82"/>
      <c r="F758" s="71"/>
      <c r="G758" s="82">
        <v>1000.0</v>
      </c>
      <c r="H758" s="25" t="s">
        <v>594</v>
      </c>
      <c r="I758" s="73"/>
    </row>
    <row r="759" hidden="1" outlineLevel="2">
      <c r="A759" s="68"/>
      <c r="B759" s="68"/>
      <c r="C759" s="80" t="s">
        <v>16</v>
      </c>
      <c r="D759" s="81">
        <v>0.56</v>
      </c>
      <c r="E759" s="82"/>
      <c r="F759" s="82">
        <v>5000.0</v>
      </c>
      <c r="G759" s="82">
        <v>650.0</v>
      </c>
      <c r="H759" s="25" t="s">
        <v>595</v>
      </c>
      <c r="I759" s="73"/>
    </row>
    <row r="760" hidden="1" outlineLevel="2">
      <c r="A760" s="68"/>
      <c r="B760" s="68"/>
      <c r="C760" s="80" t="s">
        <v>221</v>
      </c>
      <c r="D760" s="81">
        <v>3.77</v>
      </c>
      <c r="E760" s="82">
        <v>30000.0</v>
      </c>
      <c r="F760" s="71"/>
      <c r="G760" s="82">
        <v>1500.0</v>
      </c>
      <c r="H760" s="73"/>
      <c r="I760" s="73"/>
    </row>
    <row r="761" hidden="1" outlineLevel="2">
      <c r="A761" s="68"/>
      <c r="B761" s="68"/>
      <c r="C761" s="80" t="s">
        <v>596</v>
      </c>
      <c r="D761" s="81">
        <v>0.69</v>
      </c>
      <c r="F761" s="72"/>
      <c r="H761" s="73"/>
      <c r="I761" s="73"/>
    </row>
    <row r="762" hidden="1" outlineLevel="2">
      <c r="A762" s="68"/>
      <c r="B762" s="68"/>
      <c r="C762" s="80" t="s">
        <v>165</v>
      </c>
      <c r="D762" s="81">
        <v>1.34</v>
      </c>
      <c r="E762" s="83">
        <v>8000.0</v>
      </c>
      <c r="F762" s="71"/>
      <c r="G762" s="82">
        <v>1200.0</v>
      </c>
      <c r="H762" s="73"/>
      <c r="I762" s="73"/>
    </row>
    <row r="763" hidden="1" outlineLevel="2">
      <c r="A763" s="68"/>
      <c r="B763" s="68"/>
      <c r="C763" s="68"/>
      <c r="D763" s="84"/>
      <c r="E763" s="85"/>
      <c r="F763" s="76" t="s">
        <v>21</v>
      </c>
      <c r="G763" s="76">
        <f>sum(G757:G762)</f>
        <v>8550</v>
      </c>
      <c r="H763" s="73"/>
      <c r="I763" s="73"/>
    </row>
    <row r="764" hidden="1" outlineLevel="2">
      <c r="A764" s="68"/>
      <c r="B764" s="68"/>
      <c r="C764" s="68"/>
      <c r="D764" s="69"/>
      <c r="E764" s="70" t="s">
        <v>13</v>
      </c>
      <c r="F764" s="71"/>
      <c r="G764" s="71"/>
      <c r="H764" s="73"/>
      <c r="I764" s="73"/>
    </row>
    <row r="765" hidden="1" outlineLevel="2">
      <c r="A765" s="80" t="s">
        <v>597</v>
      </c>
      <c r="B765" s="80" t="s">
        <v>50</v>
      </c>
      <c r="C765" s="80" t="s">
        <v>32</v>
      </c>
      <c r="D765" s="81">
        <v>1.68</v>
      </c>
      <c r="E765" s="82"/>
      <c r="F765" s="82">
        <v>13000.0</v>
      </c>
      <c r="G765" s="82">
        <v>2900.0</v>
      </c>
      <c r="H765" s="25" t="s">
        <v>598</v>
      </c>
      <c r="I765" s="73"/>
    </row>
    <row r="766" hidden="1" outlineLevel="2">
      <c r="A766" s="68"/>
      <c r="B766" s="68"/>
      <c r="C766" s="80" t="s">
        <v>599</v>
      </c>
      <c r="D766" s="81">
        <v>1.47</v>
      </c>
      <c r="E766" s="82">
        <v>6000.0</v>
      </c>
      <c r="F766" s="82"/>
      <c r="I766" s="73"/>
    </row>
    <row r="767" hidden="1" outlineLevel="2">
      <c r="A767" s="68"/>
      <c r="B767" s="68"/>
      <c r="C767" s="80" t="s">
        <v>65</v>
      </c>
      <c r="D767" s="81">
        <v>1.08</v>
      </c>
      <c r="E767" s="82">
        <v>4000.0</v>
      </c>
      <c r="F767" s="82"/>
      <c r="G767" s="82">
        <v>4200.0</v>
      </c>
      <c r="H767" s="73"/>
      <c r="I767" s="73"/>
    </row>
    <row r="768" hidden="1" outlineLevel="2">
      <c r="A768" s="68"/>
      <c r="B768" s="68"/>
      <c r="C768" s="80" t="s">
        <v>241</v>
      </c>
      <c r="D768" s="81">
        <v>0.57</v>
      </c>
      <c r="E768" s="82"/>
      <c r="F768" s="82">
        <v>4000.0</v>
      </c>
      <c r="H768" s="73"/>
      <c r="I768" s="73"/>
    </row>
    <row r="769" hidden="1" outlineLevel="2">
      <c r="A769" s="68"/>
      <c r="B769" s="68"/>
      <c r="C769" s="80" t="s">
        <v>221</v>
      </c>
      <c r="D769" s="81">
        <v>4.0</v>
      </c>
      <c r="E769" s="82">
        <v>22000.0</v>
      </c>
      <c r="F769" s="82">
        <v>32000.0</v>
      </c>
      <c r="G769" s="82">
        <v>10000.0</v>
      </c>
      <c r="H769" s="25" t="s">
        <v>600</v>
      </c>
      <c r="I769" s="73"/>
    </row>
    <row r="770" hidden="1" outlineLevel="2">
      <c r="A770" s="68"/>
      <c r="B770" s="68"/>
      <c r="C770" s="80" t="s">
        <v>295</v>
      </c>
      <c r="D770" s="81">
        <v>1.1</v>
      </c>
      <c r="E770" s="82">
        <v>6000.0</v>
      </c>
      <c r="F770" s="71"/>
      <c r="G770" s="82">
        <v>3100.0</v>
      </c>
      <c r="H770" s="73"/>
      <c r="I770" s="73"/>
    </row>
    <row r="771" hidden="1" outlineLevel="2">
      <c r="A771" s="68"/>
      <c r="B771" s="68"/>
      <c r="C771" s="80" t="s">
        <v>457</v>
      </c>
      <c r="D771" s="81">
        <v>0.73</v>
      </c>
      <c r="F771" s="71"/>
      <c r="H771" s="73"/>
      <c r="I771" s="73"/>
    </row>
    <row r="772" hidden="1" outlineLevel="2">
      <c r="A772" s="68"/>
      <c r="B772" s="68"/>
      <c r="C772" s="80" t="s">
        <v>601</v>
      </c>
      <c r="D772" s="81">
        <v>0.11</v>
      </c>
      <c r="F772" s="71"/>
      <c r="H772" s="73"/>
      <c r="I772" s="73"/>
    </row>
    <row r="773" hidden="1" outlineLevel="2">
      <c r="A773" s="68"/>
      <c r="B773" s="68"/>
      <c r="C773" s="68"/>
      <c r="D773" s="84"/>
      <c r="E773" s="71"/>
      <c r="F773" s="76" t="s">
        <v>21</v>
      </c>
      <c r="G773" s="76">
        <f>sum(G765:G770)</f>
        <v>20200</v>
      </c>
      <c r="H773" s="73"/>
      <c r="I773" s="73"/>
    </row>
    <row r="774" hidden="1" outlineLevel="2">
      <c r="A774" s="68"/>
      <c r="B774" s="68"/>
      <c r="C774" s="68"/>
      <c r="D774" s="69"/>
      <c r="E774" s="70" t="s">
        <v>13</v>
      </c>
      <c r="F774" s="71"/>
      <c r="G774" s="71"/>
      <c r="H774" s="73"/>
      <c r="I774" s="73"/>
    </row>
    <row r="775" hidden="1" outlineLevel="2">
      <c r="A775" s="80" t="s">
        <v>602</v>
      </c>
      <c r="B775" s="80" t="s">
        <v>14</v>
      </c>
      <c r="C775" s="80" t="s">
        <v>603</v>
      </c>
      <c r="D775" s="81">
        <v>13.83</v>
      </c>
      <c r="E775" s="82"/>
      <c r="F775" s="82">
        <v>260000.0</v>
      </c>
      <c r="G775" s="82"/>
      <c r="H775" s="25" t="s">
        <v>243</v>
      </c>
      <c r="I775" s="73"/>
    </row>
    <row r="776" hidden="1" outlineLevel="2">
      <c r="A776" s="68"/>
      <c r="B776" s="68"/>
      <c r="C776" s="80" t="s">
        <v>604</v>
      </c>
      <c r="D776" s="81">
        <v>1.86</v>
      </c>
      <c r="E776" s="82"/>
      <c r="G776" s="82"/>
      <c r="I776" s="73"/>
    </row>
    <row r="777" hidden="1" outlineLevel="2">
      <c r="A777" s="68"/>
      <c r="B777" s="68"/>
      <c r="C777" s="80" t="s">
        <v>605</v>
      </c>
      <c r="D777" s="81">
        <v>9.0</v>
      </c>
      <c r="E777" s="82"/>
      <c r="G777" s="82"/>
      <c r="I777" s="73"/>
    </row>
    <row r="778" hidden="1" outlineLevel="2">
      <c r="A778" s="68"/>
      <c r="B778" s="68"/>
      <c r="C778" s="80" t="s">
        <v>357</v>
      </c>
      <c r="D778" s="81">
        <v>3.5</v>
      </c>
      <c r="E778" s="82"/>
      <c r="F778" s="82">
        <v>34000.0</v>
      </c>
      <c r="G778" s="82">
        <v>3500.0</v>
      </c>
      <c r="H778" s="25" t="s">
        <v>581</v>
      </c>
      <c r="I778" s="73"/>
    </row>
    <row r="779" hidden="1" outlineLevel="2">
      <c r="A779" s="68"/>
      <c r="B779" s="68"/>
      <c r="C779" s="80" t="s">
        <v>606</v>
      </c>
      <c r="D779" s="81">
        <v>4.64</v>
      </c>
      <c r="E779" s="82">
        <v>32000.0</v>
      </c>
      <c r="F779" s="82"/>
      <c r="I779" s="73"/>
    </row>
    <row r="780" hidden="1" outlineLevel="2">
      <c r="A780" s="68"/>
      <c r="B780" s="68"/>
      <c r="C780" s="68"/>
      <c r="D780" s="84"/>
      <c r="E780" s="71"/>
      <c r="F780" s="76" t="s">
        <v>21</v>
      </c>
      <c r="G780" s="77">
        <v>3500.0</v>
      </c>
      <c r="H780" s="73"/>
      <c r="I780" s="73"/>
    </row>
    <row r="781" hidden="1" outlineLevel="2">
      <c r="A781" s="68"/>
      <c r="B781" s="68"/>
      <c r="C781" s="68"/>
      <c r="D781" s="69"/>
      <c r="E781" s="70" t="s">
        <v>13</v>
      </c>
      <c r="F781" s="71"/>
      <c r="G781" s="71"/>
      <c r="H781" s="73"/>
      <c r="I781" s="73"/>
    </row>
    <row r="782" hidden="1" outlineLevel="2">
      <c r="A782" s="80" t="s">
        <v>607</v>
      </c>
      <c r="B782" s="80" t="s">
        <v>22</v>
      </c>
      <c r="C782" s="88" t="s">
        <v>608</v>
      </c>
      <c r="D782" s="89">
        <v>0.89</v>
      </c>
      <c r="E782" s="90"/>
      <c r="F782" s="91">
        <v>9500.0</v>
      </c>
      <c r="G782" s="91"/>
      <c r="H782" s="92" t="s">
        <v>609</v>
      </c>
      <c r="I782" s="92" t="s">
        <v>279</v>
      </c>
    </row>
    <row r="783" hidden="1" outlineLevel="2">
      <c r="A783" s="68"/>
      <c r="B783" s="68"/>
      <c r="C783" s="80" t="s">
        <v>610</v>
      </c>
      <c r="D783" s="81">
        <v>4.25</v>
      </c>
      <c r="E783" s="71"/>
      <c r="F783" s="82">
        <v>42500.0</v>
      </c>
      <c r="G783" s="82">
        <v>5500.0</v>
      </c>
      <c r="H783" s="73"/>
      <c r="I783" s="73"/>
    </row>
    <row r="784" hidden="1" outlineLevel="2">
      <c r="A784" s="68"/>
      <c r="B784" s="68"/>
      <c r="C784" s="80" t="s">
        <v>611</v>
      </c>
      <c r="D784" s="81">
        <v>0.47</v>
      </c>
      <c r="E784" s="82"/>
      <c r="F784" s="82">
        <v>7500.0</v>
      </c>
      <c r="G784" s="82"/>
      <c r="H784" s="25" t="s">
        <v>227</v>
      </c>
      <c r="I784" s="73"/>
    </row>
    <row r="785" hidden="1" outlineLevel="2">
      <c r="A785" s="68"/>
      <c r="B785" s="68"/>
      <c r="C785" s="68"/>
      <c r="D785" s="84"/>
      <c r="E785" s="71"/>
      <c r="F785" s="76" t="s">
        <v>21</v>
      </c>
      <c r="G785" s="76">
        <f>sum(G782:G784)</f>
        <v>5500</v>
      </c>
      <c r="H785" s="73"/>
      <c r="I785" s="73"/>
    </row>
    <row r="786" hidden="1" outlineLevel="2">
      <c r="A786" s="68"/>
      <c r="B786" s="68"/>
      <c r="C786" s="68"/>
      <c r="D786" s="69"/>
      <c r="E786" s="70" t="s">
        <v>13</v>
      </c>
      <c r="F786" s="71"/>
      <c r="G786" s="71"/>
      <c r="H786" s="73"/>
      <c r="I786" s="73"/>
    </row>
    <row r="787" hidden="1" outlineLevel="2">
      <c r="A787" s="80" t="s">
        <v>612</v>
      </c>
      <c r="B787" s="80" t="s">
        <v>388</v>
      </c>
      <c r="C787" s="80" t="s">
        <v>613</v>
      </c>
      <c r="D787" s="81">
        <v>0.98</v>
      </c>
      <c r="E787" s="71"/>
      <c r="F787" s="82">
        <v>10000.0</v>
      </c>
      <c r="G787" s="82">
        <v>3500.0</v>
      </c>
      <c r="H787" s="25" t="s">
        <v>614</v>
      </c>
      <c r="I787" s="73"/>
    </row>
    <row r="788" hidden="1" outlineLevel="2">
      <c r="A788" s="68"/>
      <c r="B788" s="68"/>
      <c r="C788" s="80" t="s">
        <v>615</v>
      </c>
      <c r="D788" s="81">
        <v>0.88</v>
      </c>
      <c r="E788" s="71"/>
      <c r="F788" s="82">
        <v>7000.0</v>
      </c>
      <c r="I788" s="73"/>
    </row>
    <row r="789" hidden="1" outlineLevel="2">
      <c r="A789" s="68"/>
      <c r="B789" s="68"/>
      <c r="C789" s="80" t="s">
        <v>616</v>
      </c>
      <c r="D789" s="81" t="s">
        <v>617</v>
      </c>
      <c r="E789" s="82">
        <v>14700.0</v>
      </c>
      <c r="F789" s="71"/>
      <c r="I789" s="73"/>
    </row>
    <row r="790" hidden="1" outlineLevel="2">
      <c r="A790" s="68"/>
      <c r="B790" s="68"/>
      <c r="C790" s="80" t="s">
        <v>618</v>
      </c>
      <c r="D790" s="81">
        <v>6.0</v>
      </c>
      <c r="E790" s="82">
        <v>45000.0</v>
      </c>
      <c r="F790" s="71"/>
      <c r="G790" s="82">
        <v>8000.0</v>
      </c>
      <c r="H790" s="73"/>
      <c r="I790" s="73"/>
    </row>
    <row r="791" hidden="1" outlineLevel="2">
      <c r="A791" s="68"/>
      <c r="B791" s="68"/>
      <c r="C791" s="80" t="s">
        <v>619</v>
      </c>
      <c r="D791" s="81">
        <v>0.6</v>
      </c>
      <c r="E791" s="82">
        <v>3000.0</v>
      </c>
      <c r="F791" s="71"/>
      <c r="G791" s="82"/>
      <c r="H791" s="25" t="s">
        <v>620</v>
      </c>
      <c r="I791" s="25" t="s">
        <v>614</v>
      </c>
    </row>
    <row r="792" hidden="1" outlineLevel="2">
      <c r="A792" s="68"/>
      <c r="B792" s="68"/>
      <c r="C792" s="80" t="s">
        <v>16</v>
      </c>
      <c r="D792" s="81">
        <v>0.55</v>
      </c>
      <c r="E792" s="82">
        <v>6500.0</v>
      </c>
      <c r="F792" s="71"/>
      <c r="G792" s="82"/>
    </row>
    <row r="793" hidden="1" outlineLevel="2">
      <c r="A793" s="68"/>
      <c r="B793" s="68"/>
      <c r="C793" s="68"/>
      <c r="D793" s="84"/>
      <c r="E793" s="71"/>
      <c r="F793" s="76" t="s">
        <v>21</v>
      </c>
      <c r="G793" s="76">
        <f>sum(G787:G790)</f>
        <v>11500</v>
      </c>
      <c r="H793" s="86" t="s">
        <v>543</v>
      </c>
      <c r="I793" s="86">
        <v>7400.0</v>
      </c>
    </row>
    <row r="794" hidden="1" outlineLevel="2">
      <c r="A794" s="68"/>
      <c r="B794" s="68"/>
      <c r="C794" s="68"/>
      <c r="D794" s="69"/>
      <c r="E794" s="70" t="s">
        <v>13</v>
      </c>
      <c r="F794" s="71"/>
      <c r="G794" s="71"/>
      <c r="H794" s="86" t="s">
        <v>185</v>
      </c>
      <c r="I794" s="86">
        <v>49250.0</v>
      </c>
    </row>
    <row r="795" hidden="1" outlineLevel="2">
      <c r="A795" s="80" t="s">
        <v>621</v>
      </c>
      <c r="B795" s="80" t="s">
        <v>44</v>
      </c>
      <c r="C795" s="80" t="s">
        <v>622</v>
      </c>
      <c r="D795" s="81">
        <v>2.0</v>
      </c>
      <c r="E795" s="82">
        <v>17000.0</v>
      </c>
      <c r="F795" s="71"/>
      <c r="G795" s="82">
        <v>0.0</v>
      </c>
      <c r="H795" s="73"/>
      <c r="I795" s="73"/>
    </row>
    <row r="796" hidden="1" outlineLevel="2">
      <c r="A796" s="68"/>
      <c r="B796" s="68"/>
      <c r="C796" s="80" t="s">
        <v>623</v>
      </c>
      <c r="D796" s="81">
        <v>0.99</v>
      </c>
      <c r="E796" s="82">
        <v>7000.0</v>
      </c>
      <c r="F796" s="71"/>
      <c r="G796" s="82">
        <v>0.0</v>
      </c>
      <c r="H796" s="73"/>
      <c r="I796" s="73"/>
    </row>
    <row r="797" hidden="1" outlineLevel="2">
      <c r="A797" s="68"/>
      <c r="B797" s="68"/>
      <c r="C797" s="80" t="s">
        <v>624</v>
      </c>
      <c r="D797" s="81">
        <v>1.03</v>
      </c>
      <c r="E797" s="82"/>
      <c r="F797" s="82">
        <v>12000.0</v>
      </c>
      <c r="G797" s="82">
        <v>3200.0</v>
      </c>
      <c r="H797" s="25" t="s">
        <v>625</v>
      </c>
      <c r="I797" s="73"/>
    </row>
    <row r="798" hidden="1" outlineLevel="2">
      <c r="A798" s="93"/>
      <c r="B798" s="93"/>
      <c r="C798" s="80" t="s">
        <v>140</v>
      </c>
      <c r="D798" s="81">
        <v>0.32</v>
      </c>
      <c r="E798" s="71"/>
      <c r="F798" s="82">
        <v>2800.0</v>
      </c>
      <c r="G798" s="82">
        <v>900.0</v>
      </c>
      <c r="H798" s="73"/>
      <c r="I798" s="73"/>
    </row>
    <row r="799" hidden="1" outlineLevel="2">
      <c r="A799" s="68"/>
      <c r="B799" s="68"/>
      <c r="C799" s="68"/>
      <c r="D799" s="84"/>
      <c r="E799" s="71"/>
      <c r="F799" s="76" t="s">
        <v>21</v>
      </c>
      <c r="G799" s="76">
        <f>sum(G795:G798)</f>
        <v>4100</v>
      </c>
      <c r="H799" s="73"/>
      <c r="I799" s="73"/>
    </row>
    <row r="800" hidden="1" outlineLevel="2">
      <c r="A800" s="68"/>
      <c r="B800" s="68"/>
      <c r="C800" s="68"/>
      <c r="D800" s="69"/>
      <c r="E800" s="70" t="s">
        <v>13</v>
      </c>
      <c r="F800" s="71"/>
      <c r="G800" s="71"/>
      <c r="H800" s="73"/>
      <c r="I800" s="73"/>
    </row>
    <row r="801" hidden="1" outlineLevel="2">
      <c r="A801" s="80" t="s">
        <v>626</v>
      </c>
      <c r="B801" s="80" t="s">
        <v>50</v>
      </c>
      <c r="C801" s="80" t="s">
        <v>627</v>
      </c>
      <c r="D801" s="81">
        <v>5.22</v>
      </c>
      <c r="E801" s="82">
        <v>37000.0</v>
      </c>
      <c r="F801" s="71"/>
      <c r="G801" s="82">
        <v>2500.0</v>
      </c>
      <c r="H801" s="73"/>
      <c r="I801" s="73"/>
    </row>
    <row r="802" hidden="1" outlineLevel="2">
      <c r="A802" s="68"/>
      <c r="B802" s="68"/>
      <c r="C802" s="80" t="s">
        <v>340</v>
      </c>
      <c r="D802" s="81">
        <v>1.22</v>
      </c>
      <c r="E802" s="82">
        <v>6000.0</v>
      </c>
      <c r="F802" s="71"/>
      <c r="G802" s="82">
        <v>3700.0</v>
      </c>
      <c r="H802" s="73"/>
      <c r="I802" s="73"/>
    </row>
    <row r="803" hidden="1" outlineLevel="2">
      <c r="A803" s="68"/>
      <c r="B803" s="68"/>
      <c r="C803" s="80" t="s">
        <v>599</v>
      </c>
      <c r="D803" s="84"/>
      <c r="F803" s="71"/>
      <c r="H803" s="73"/>
      <c r="I803" s="73"/>
    </row>
    <row r="804" hidden="1" outlineLevel="2">
      <c r="A804" s="68"/>
      <c r="B804" s="68"/>
      <c r="C804" s="80" t="s">
        <v>109</v>
      </c>
      <c r="D804" s="81">
        <v>0.22</v>
      </c>
      <c r="E804" s="71"/>
      <c r="F804" s="71"/>
      <c r="G804" s="82">
        <v>1250.0</v>
      </c>
      <c r="H804" s="73"/>
      <c r="I804" s="73"/>
    </row>
    <row r="805" hidden="1" outlineLevel="2">
      <c r="A805" s="68"/>
      <c r="B805" s="68"/>
      <c r="C805" s="80" t="s">
        <v>99</v>
      </c>
      <c r="D805" s="81">
        <v>0.32</v>
      </c>
      <c r="E805" s="71"/>
      <c r="F805" s="72"/>
      <c r="H805" s="73"/>
      <c r="I805" s="73"/>
    </row>
    <row r="806" hidden="1" outlineLevel="2">
      <c r="A806" s="73"/>
      <c r="B806" s="73"/>
      <c r="C806" s="73"/>
      <c r="D806" s="79"/>
      <c r="E806" s="72"/>
      <c r="F806" s="76" t="s">
        <v>21</v>
      </c>
      <c r="G806" s="76">
        <f>sum(G801:G804)</f>
        <v>7450</v>
      </c>
      <c r="H806" s="73"/>
      <c r="I806" s="73"/>
    </row>
    <row r="807" hidden="1" outlineLevel="2">
      <c r="A807" s="68"/>
      <c r="B807" s="68"/>
      <c r="C807" s="68"/>
      <c r="D807" s="69"/>
      <c r="E807" s="70" t="s">
        <v>13</v>
      </c>
      <c r="F807" s="71"/>
      <c r="G807" s="71"/>
      <c r="H807" s="73"/>
      <c r="I807" s="73"/>
    </row>
    <row r="808" hidden="1" outlineLevel="2">
      <c r="A808" s="80" t="s">
        <v>628</v>
      </c>
      <c r="B808" s="80" t="s">
        <v>14</v>
      </c>
      <c r="C808" s="80" t="s">
        <v>629</v>
      </c>
      <c r="D808" s="81">
        <v>0.75</v>
      </c>
      <c r="E808" s="82">
        <v>5200.0</v>
      </c>
      <c r="F808" s="71"/>
      <c r="G808" s="82">
        <v>700.0</v>
      </c>
      <c r="H808" s="73"/>
      <c r="I808" s="73"/>
    </row>
    <row r="809" hidden="1" outlineLevel="2">
      <c r="A809" s="68"/>
      <c r="B809" s="68"/>
      <c r="C809" s="80" t="s">
        <v>109</v>
      </c>
      <c r="D809" s="81">
        <v>0.25</v>
      </c>
      <c r="E809" s="71"/>
      <c r="F809" s="82">
        <v>1900.0</v>
      </c>
      <c r="G809" s="82">
        <v>1050.0</v>
      </c>
      <c r="H809" s="73"/>
      <c r="I809" s="73"/>
    </row>
    <row r="810" hidden="1" outlineLevel="2">
      <c r="A810" s="68"/>
      <c r="B810" s="68"/>
      <c r="C810" s="68"/>
      <c r="D810" s="84"/>
      <c r="E810" s="71"/>
      <c r="F810" s="76" t="s">
        <v>21</v>
      </c>
      <c r="G810" s="76">
        <f>sum(G808:G809)</f>
        <v>1750</v>
      </c>
      <c r="H810" s="73"/>
      <c r="I810" s="73"/>
    </row>
    <row r="811" hidden="1" outlineLevel="2">
      <c r="A811" s="68"/>
      <c r="B811" s="68"/>
      <c r="C811" s="68"/>
      <c r="D811" s="69"/>
      <c r="E811" s="70" t="s">
        <v>13</v>
      </c>
      <c r="F811" s="71"/>
      <c r="G811" s="71"/>
      <c r="H811" s="73"/>
      <c r="I811" s="73"/>
    </row>
    <row r="812" hidden="1" outlineLevel="2">
      <c r="A812" s="80" t="s">
        <v>630</v>
      </c>
      <c r="B812" s="80" t="s">
        <v>22</v>
      </c>
      <c r="C812" s="80" t="s">
        <v>322</v>
      </c>
      <c r="D812" s="81">
        <v>0.1</v>
      </c>
      <c r="E812" s="82">
        <v>900.0</v>
      </c>
      <c r="F812" s="71"/>
      <c r="G812" s="82">
        <v>550.0</v>
      </c>
      <c r="H812" s="73"/>
      <c r="I812" s="73"/>
    </row>
    <row r="813" hidden="1" outlineLevel="2">
      <c r="A813" s="68"/>
      <c r="B813" s="68"/>
      <c r="C813" s="80" t="s">
        <v>195</v>
      </c>
      <c r="D813" s="81">
        <v>3.27</v>
      </c>
      <c r="E813" s="71"/>
      <c r="F813" s="82">
        <v>36500.0</v>
      </c>
      <c r="G813" s="82">
        <v>5500.0</v>
      </c>
      <c r="H813" s="25" t="s">
        <v>631</v>
      </c>
      <c r="I813" s="73"/>
    </row>
    <row r="814" hidden="1" outlineLevel="2">
      <c r="A814" s="68"/>
      <c r="B814" s="68"/>
      <c r="C814" s="80" t="s">
        <v>632</v>
      </c>
      <c r="D814" s="81">
        <v>4.7</v>
      </c>
      <c r="E814" s="82">
        <v>34000.0</v>
      </c>
      <c r="F814" s="71"/>
      <c r="I814" s="73"/>
    </row>
    <row r="815" hidden="1" outlineLevel="2">
      <c r="A815" s="68"/>
      <c r="B815" s="68"/>
      <c r="C815" s="80" t="s">
        <v>633</v>
      </c>
      <c r="D815" s="81">
        <v>2.86</v>
      </c>
      <c r="E815" s="82">
        <v>16000.0</v>
      </c>
      <c r="F815" s="71"/>
      <c r="G815" s="82">
        <v>6500.0</v>
      </c>
      <c r="H815" s="73"/>
      <c r="I815" s="73"/>
    </row>
    <row r="816" hidden="1" outlineLevel="2">
      <c r="A816" s="68"/>
      <c r="B816" s="68"/>
      <c r="C816" s="80" t="s">
        <v>85</v>
      </c>
      <c r="D816" s="81">
        <v>4.35</v>
      </c>
      <c r="E816" s="82">
        <v>32000.0</v>
      </c>
      <c r="F816" s="71"/>
      <c r="G816" s="82">
        <v>2500.0</v>
      </c>
      <c r="H816" s="25" t="s">
        <v>634</v>
      </c>
      <c r="I816" s="73"/>
    </row>
    <row r="817" hidden="1" outlineLevel="2">
      <c r="A817" s="68"/>
      <c r="B817" s="68"/>
      <c r="C817" s="80" t="s">
        <v>635</v>
      </c>
      <c r="D817" s="81">
        <v>0.65</v>
      </c>
      <c r="E817" s="82">
        <v>3000.0</v>
      </c>
      <c r="F817" s="71"/>
      <c r="G817" s="82">
        <v>0.0</v>
      </c>
      <c r="H817" s="25"/>
      <c r="I817" s="73"/>
    </row>
    <row r="818" hidden="1" outlineLevel="2">
      <c r="A818" s="68"/>
      <c r="B818" s="68"/>
      <c r="C818" s="80" t="s">
        <v>636</v>
      </c>
      <c r="D818" s="81">
        <v>1.33</v>
      </c>
      <c r="E818" s="82"/>
      <c r="F818" s="82">
        <v>15000.0</v>
      </c>
      <c r="G818" s="82"/>
      <c r="H818" s="25" t="s">
        <v>637</v>
      </c>
      <c r="I818" s="73"/>
    </row>
    <row r="819" hidden="1" outlineLevel="2">
      <c r="A819" s="68"/>
      <c r="B819" s="68"/>
      <c r="C819" s="80" t="s">
        <v>638</v>
      </c>
      <c r="D819" s="81">
        <v>13.91</v>
      </c>
      <c r="E819" s="82"/>
      <c r="F819" s="82">
        <v>155000.0</v>
      </c>
      <c r="G819" s="82"/>
      <c r="H819" s="25" t="s">
        <v>639</v>
      </c>
      <c r="I819" s="73"/>
    </row>
    <row r="820" hidden="1" outlineLevel="2">
      <c r="A820" s="68"/>
      <c r="B820" s="68"/>
      <c r="C820" s="68"/>
      <c r="D820" s="84"/>
      <c r="E820" s="71"/>
      <c r="F820" s="76" t="s">
        <v>21</v>
      </c>
      <c r="G820" s="76">
        <f>sum(G812:G817)</f>
        <v>15050</v>
      </c>
      <c r="H820" s="73"/>
      <c r="I820" s="73"/>
    </row>
    <row r="821" hidden="1" outlineLevel="2">
      <c r="A821" s="68"/>
      <c r="B821" s="68"/>
      <c r="C821" s="68"/>
      <c r="D821" s="69"/>
      <c r="E821" s="70" t="s">
        <v>13</v>
      </c>
      <c r="F821" s="71"/>
      <c r="G821" s="71"/>
      <c r="H821" s="73"/>
      <c r="I821" s="73"/>
    </row>
    <row r="822" hidden="1" outlineLevel="2">
      <c r="A822" s="80" t="s">
        <v>640</v>
      </c>
      <c r="B822" s="80" t="s">
        <v>388</v>
      </c>
      <c r="C822" s="80" t="s">
        <v>641</v>
      </c>
      <c r="D822" s="81">
        <v>1.69</v>
      </c>
      <c r="E822" s="82">
        <v>10000.0</v>
      </c>
      <c r="F822" s="71"/>
      <c r="G822" s="82">
        <v>6000.0</v>
      </c>
      <c r="H822" s="73"/>
      <c r="I822" s="73"/>
    </row>
    <row r="823" hidden="1" outlineLevel="2">
      <c r="A823" s="68"/>
      <c r="B823" s="68"/>
      <c r="C823" s="80" t="s">
        <v>642</v>
      </c>
      <c r="D823" s="81">
        <v>1.07</v>
      </c>
      <c r="E823" s="82">
        <v>4000.0</v>
      </c>
      <c r="F823" s="71"/>
      <c r="H823" s="73"/>
      <c r="I823" s="73"/>
    </row>
    <row r="824" hidden="1" outlineLevel="2">
      <c r="A824" s="68"/>
      <c r="B824" s="68"/>
      <c r="C824" s="80" t="s">
        <v>643</v>
      </c>
      <c r="D824" s="81">
        <v>5.87</v>
      </c>
      <c r="E824" s="82">
        <v>75000.0</v>
      </c>
      <c r="F824" s="71"/>
      <c r="G824" s="82">
        <v>19500.0</v>
      </c>
      <c r="H824" s="73"/>
      <c r="I824" s="73"/>
      <c r="J824" s="30" t="s">
        <v>543</v>
      </c>
      <c r="K824" s="30">
        <v>7100.0</v>
      </c>
    </row>
    <row r="825" hidden="1" outlineLevel="2">
      <c r="A825" s="68"/>
      <c r="B825" s="68"/>
      <c r="C825" s="80" t="s">
        <v>644</v>
      </c>
      <c r="D825" s="81">
        <v>4.7</v>
      </c>
      <c r="F825" s="71"/>
      <c r="H825" s="73"/>
      <c r="I825" s="73"/>
      <c r="J825" s="30" t="s">
        <v>185</v>
      </c>
      <c r="K825" s="30">
        <v>47150.0</v>
      </c>
    </row>
    <row r="826" hidden="1" outlineLevel="2">
      <c r="A826" s="68"/>
      <c r="B826" s="68"/>
      <c r="C826" s="80" t="s">
        <v>636</v>
      </c>
      <c r="D826" s="81">
        <v>1.33</v>
      </c>
      <c r="E826" s="82"/>
      <c r="F826" s="82">
        <v>15000.0</v>
      </c>
      <c r="G826" s="82">
        <v>2950.0</v>
      </c>
      <c r="H826" s="25" t="s">
        <v>645</v>
      </c>
      <c r="I826" s="25" t="s">
        <v>646</v>
      </c>
    </row>
    <row r="827" hidden="1" outlineLevel="2">
      <c r="A827" s="68"/>
      <c r="B827" s="68"/>
      <c r="C827" s="68"/>
      <c r="D827" s="84"/>
      <c r="E827" s="71"/>
      <c r="F827" s="76" t="s">
        <v>21</v>
      </c>
      <c r="G827" s="76">
        <f>sum(G822:G826)</f>
        <v>28450</v>
      </c>
      <c r="H827" s="86" t="s">
        <v>543</v>
      </c>
      <c r="I827" s="86">
        <v>8550.0</v>
      </c>
    </row>
    <row r="828" hidden="1" outlineLevel="2">
      <c r="A828" s="27" t="s">
        <v>155</v>
      </c>
      <c r="H828" s="86" t="s">
        <v>185</v>
      </c>
      <c r="I828" s="86">
        <v>56800.0</v>
      </c>
    </row>
    <row r="829" ht="46.5" hidden="1" customHeight="1" outlineLevel="1" collapsed="1">
      <c r="A829" s="9" t="s">
        <v>647</v>
      </c>
    </row>
    <row r="830" hidden="1" outlineLevel="2">
      <c r="A830" s="25" t="s">
        <v>648</v>
      </c>
    </row>
    <row r="831" hidden="1" outlineLevel="2">
      <c r="A831" s="68"/>
      <c r="B831" s="68"/>
      <c r="C831" s="68"/>
      <c r="D831" s="69"/>
      <c r="E831" s="70" t="s">
        <v>13</v>
      </c>
      <c r="F831" s="71"/>
      <c r="G831" s="71"/>
      <c r="H831" s="73"/>
      <c r="I831" s="73"/>
    </row>
    <row r="832" hidden="1" outlineLevel="2">
      <c r="A832" s="78">
        <v>44020.0</v>
      </c>
      <c r="B832" s="80" t="s">
        <v>388</v>
      </c>
      <c r="C832" s="80" t="s">
        <v>649</v>
      </c>
      <c r="D832" s="81">
        <v>1.6</v>
      </c>
      <c r="E832" s="82">
        <v>7000.0</v>
      </c>
      <c r="F832" s="71"/>
      <c r="G832" s="82">
        <v>0.0</v>
      </c>
      <c r="H832" s="86" t="s">
        <v>543</v>
      </c>
      <c r="I832" s="86">
        <v>0.0</v>
      </c>
    </row>
    <row r="833" hidden="1" outlineLevel="2">
      <c r="A833" s="73"/>
      <c r="B833" s="73"/>
      <c r="C833" s="73"/>
      <c r="D833" s="79"/>
      <c r="E833" s="72"/>
      <c r="F833" s="77" t="s">
        <v>21</v>
      </c>
      <c r="G833" s="77">
        <v>0.0</v>
      </c>
      <c r="H833" s="86" t="s">
        <v>185</v>
      </c>
      <c r="I833" s="86">
        <v>0.0</v>
      </c>
    </row>
    <row r="834" hidden="1" outlineLevel="2">
      <c r="A834" s="68"/>
      <c r="B834" s="68"/>
      <c r="C834" s="68"/>
      <c r="D834" s="69"/>
      <c r="E834" s="70" t="s">
        <v>13</v>
      </c>
      <c r="F834" s="71"/>
      <c r="G834" s="71"/>
      <c r="H834" s="73"/>
      <c r="I834" s="73"/>
    </row>
    <row r="835" hidden="1" outlineLevel="2">
      <c r="A835" s="78">
        <v>44112.0</v>
      </c>
      <c r="B835" s="80" t="s">
        <v>44</v>
      </c>
      <c r="C835" s="80" t="s">
        <v>65</v>
      </c>
      <c r="D835" s="81">
        <v>1.34</v>
      </c>
      <c r="E835" s="82">
        <v>10000.0</v>
      </c>
      <c r="F835" s="71"/>
      <c r="G835" s="82">
        <v>900.0</v>
      </c>
      <c r="H835" s="73"/>
      <c r="I835" s="73"/>
    </row>
    <row r="836" hidden="1" outlineLevel="2">
      <c r="A836" s="68"/>
      <c r="B836" s="68"/>
      <c r="C836" s="80" t="s">
        <v>109</v>
      </c>
      <c r="D836" s="81">
        <v>0.2</v>
      </c>
      <c r="E836" s="72"/>
      <c r="F836" s="82">
        <v>2000.0</v>
      </c>
      <c r="G836" s="82">
        <v>750.0</v>
      </c>
      <c r="H836" s="73"/>
      <c r="I836" s="73"/>
    </row>
    <row r="837" hidden="1" outlineLevel="2">
      <c r="A837" s="68"/>
      <c r="B837" s="68"/>
      <c r="C837" s="80" t="s">
        <v>102</v>
      </c>
      <c r="D837" s="81">
        <v>0.97</v>
      </c>
      <c r="E837" s="71"/>
      <c r="F837" s="82">
        <v>10000.0</v>
      </c>
      <c r="G837" s="82">
        <v>5500.0</v>
      </c>
      <c r="H837" s="25" t="s">
        <v>650</v>
      </c>
      <c r="I837" s="73"/>
    </row>
    <row r="838" hidden="1" outlineLevel="2">
      <c r="A838" s="68"/>
      <c r="B838" s="68"/>
      <c r="C838" s="80" t="s">
        <v>651</v>
      </c>
      <c r="D838" s="81">
        <v>1.1</v>
      </c>
      <c r="E838" s="82">
        <v>10000.0</v>
      </c>
      <c r="F838" s="71"/>
      <c r="I838" s="73"/>
    </row>
    <row r="839" hidden="1" outlineLevel="2">
      <c r="A839" s="68"/>
      <c r="B839" s="68"/>
      <c r="C839" s="80" t="s">
        <v>109</v>
      </c>
      <c r="D839" s="81">
        <v>0.1</v>
      </c>
      <c r="E839" s="71"/>
      <c r="F839" s="82">
        <v>800.0</v>
      </c>
      <c r="G839" s="82">
        <v>450.0</v>
      </c>
      <c r="H839" s="73"/>
      <c r="I839" s="73"/>
    </row>
    <row r="840" hidden="1" outlineLevel="2">
      <c r="A840" s="68"/>
      <c r="B840" s="68"/>
      <c r="C840" s="80" t="s">
        <v>652</v>
      </c>
      <c r="D840" s="81">
        <v>1.4</v>
      </c>
      <c r="E840" s="72"/>
      <c r="F840" s="82">
        <v>16000.0</v>
      </c>
      <c r="G840" s="82">
        <v>3700.0</v>
      </c>
      <c r="H840" s="73"/>
      <c r="I840" s="73"/>
    </row>
    <row r="841" hidden="1" outlineLevel="2">
      <c r="A841" s="68"/>
      <c r="B841" s="68"/>
      <c r="C841" s="80" t="s">
        <v>67</v>
      </c>
      <c r="D841" s="81">
        <v>1.88</v>
      </c>
      <c r="E841" s="82">
        <v>16000.0</v>
      </c>
      <c r="F841" s="72"/>
      <c r="H841" s="73"/>
      <c r="I841" s="73"/>
    </row>
    <row r="842" hidden="1" outlineLevel="2">
      <c r="A842" s="73"/>
      <c r="B842" s="73"/>
      <c r="C842" s="25" t="s">
        <v>653</v>
      </c>
      <c r="D842" s="42">
        <v>1.0</v>
      </c>
      <c r="E842" s="72"/>
      <c r="F842" s="75">
        <v>12000.0</v>
      </c>
      <c r="G842" s="75">
        <v>3750.0</v>
      </c>
      <c r="H842" s="73"/>
      <c r="I842" s="73"/>
    </row>
    <row r="843" hidden="1" outlineLevel="2">
      <c r="A843" s="73"/>
      <c r="B843" s="73"/>
      <c r="C843" s="25" t="s">
        <v>654</v>
      </c>
      <c r="D843" s="42">
        <v>1.43</v>
      </c>
      <c r="E843" s="72"/>
      <c r="F843" s="75">
        <v>15000.0</v>
      </c>
      <c r="G843" s="75">
        <v>3700.0</v>
      </c>
      <c r="H843" s="94" t="s">
        <v>655</v>
      </c>
      <c r="I843" s="73"/>
    </row>
    <row r="844" hidden="1" outlineLevel="2">
      <c r="A844" s="73"/>
      <c r="B844" s="73"/>
      <c r="C844" s="25" t="s">
        <v>656</v>
      </c>
      <c r="D844" s="42">
        <v>0.62</v>
      </c>
      <c r="E844" s="72"/>
      <c r="F844" s="75">
        <v>6500.0</v>
      </c>
      <c r="I844" s="73"/>
    </row>
    <row r="845" hidden="1" outlineLevel="2">
      <c r="A845" s="73"/>
      <c r="B845" s="73"/>
      <c r="C845" s="73"/>
      <c r="D845" s="79"/>
      <c r="E845" s="72"/>
      <c r="F845" s="77" t="s">
        <v>21</v>
      </c>
      <c r="G845" s="76">
        <f>sum(G835:G844)</f>
        <v>18750</v>
      </c>
      <c r="H845" s="73"/>
      <c r="I845" s="73"/>
    </row>
    <row r="846" hidden="1" outlineLevel="2">
      <c r="A846" s="68"/>
      <c r="B846" s="68"/>
      <c r="C846" s="68"/>
      <c r="D846" s="69"/>
      <c r="E846" s="70" t="s">
        <v>13</v>
      </c>
      <c r="F846" s="71"/>
      <c r="G846" s="71"/>
      <c r="H846" s="73"/>
      <c r="I846" s="73"/>
    </row>
    <row r="847" hidden="1" outlineLevel="2">
      <c r="A847" s="78">
        <v>44143.0</v>
      </c>
      <c r="B847" s="80" t="s">
        <v>50</v>
      </c>
      <c r="C847" s="80" t="s">
        <v>657</v>
      </c>
      <c r="D847" s="81">
        <v>2.91</v>
      </c>
      <c r="E847" s="82">
        <v>22000.0</v>
      </c>
      <c r="F847" s="82"/>
      <c r="G847" s="82">
        <v>6000.0</v>
      </c>
      <c r="H847" s="73"/>
      <c r="I847" s="73"/>
    </row>
    <row r="848" hidden="1" outlineLevel="2">
      <c r="A848" s="68"/>
      <c r="B848" s="68"/>
      <c r="C848" s="80" t="s">
        <v>658</v>
      </c>
      <c r="D848" s="81">
        <v>17.2</v>
      </c>
      <c r="E848" s="82">
        <v>112000.0</v>
      </c>
      <c r="F848" s="82"/>
      <c r="G848" s="82">
        <v>41000.0</v>
      </c>
      <c r="H848" s="73"/>
      <c r="I848" s="73"/>
    </row>
    <row r="849" hidden="1" outlineLevel="2">
      <c r="A849" s="73"/>
      <c r="B849" s="73"/>
      <c r="C849" s="25" t="s">
        <v>140</v>
      </c>
      <c r="D849" s="42">
        <v>0.3</v>
      </c>
      <c r="E849" s="75"/>
      <c r="F849" s="75">
        <v>3500.0</v>
      </c>
      <c r="G849" s="75">
        <v>1750.0</v>
      </c>
      <c r="H849" s="73"/>
      <c r="I849" s="73"/>
    </row>
    <row r="850" hidden="1" outlineLevel="2">
      <c r="A850" s="73"/>
      <c r="B850" s="73"/>
      <c r="C850" s="25" t="s">
        <v>267</v>
      </c>
      <c r="D850" s="42">
        <v>0.16</v>
      </c>
      <c r="E850" s="72"/>
      <c r="F850" s="75">
        <v>1850.0</v>
      </c>
      <c r="G850" s="75">
        <v>1300.0</v>
      </c>
      <c r="H850" s="73"/>
      <c r="I850" s="73"/>
    </row>
    <row r="851" hidden="1" outlineLevel="2">
      <c r="A851" s="73"/>
      <c r="B851" s="73"/>
      <c r="C851" s="25" t="s">
        <v>659</v>
      </c>
      <c r="D851" s="42" t="s">
        <v>660</v>
      </c>
      <c r="E851" s="75">
        <v>3000.0</v>
      </c>
      <c r="F851" s="72"/>
      <c r="G851" s="75">
        <v>0.0</v>
      </c>
      <c r="H851" s="73"/>
      <c r="I851" s="73"/>
    </row>
    <row r="852" hidden="1" outlineLevel="2">
      <c r="A852" s="73"/>
      <c r="B852" s="73"/>
      <c r="C852" s="25" t="s">
        <v>661</v>
      </c>
      <c r="D852" s="42" t="s">
        <v>662</v>
      </c>
      <c r="E852" s="72"/>
      <c r="F852" s="75" t="s">
        <v>663</v>
      </c>
      <c r="G852" s="75">
        <v>11000.0</v>
      </c>
      <c r="H852" s="73"/>
      <c r="I852" s="73"/>
    </row>
    <row r="853" hidden="1" outlineLevel="2">
      <c r="A853" s="73"/>
      <c r="B853" s="73"/>
      <c r="C853" s="73"/>
      <c r="D853" s="79"/>
      <c r="E853" s="72"/>
      <c r="F853" s="77" t="s">
        <v>21</v>
      </c>
      <c r="G853" s="77">
        <f>sum(G847:G852)</f>
        <v>61050</v>
      </c>
      <c r="H853" s="73"/>
      <c r="I853" s="73"/>
    </row>
    <row r="854" hidden="1" outlineLevel="2">
      <c r="A854" s="68"/>
      <c r="B854" s="68"/>
      <c r="C854" s="68"/>
      <c r="D854" s="69"/>
      <c r="E854" s="70" t="s">
        <v>13</v>
      </c>
      <c r="F854" s="71"/>
      <c r="G854" s="71"/>
      <c r="H854" s="73"/>
      <c r="I854" s="73"/>
    </row>
    <row r="855" hidden="1" outlineLevel="2">
      <c r="A855" s="78">
        <v>44173.0</v>
      </c>
      <c r="B855" s="80" t="s">
        <v>664</v>
      </c>
      <c r="C855" s="80" t="s">
        <v>657</v>
      </c>
      <c r="D855" s="81">
        <v>3.65</v>
      </c>
      <c r="E855" s="82">
        <v>24000.0</v>
      </c>
      <c r="F855" s="82"/>
      <c r="G855" s="82">
        <v>9000.0</v>
      </c>
      <c r="H855" s="73"/>
      <c r="I855" s="73"/>
    </row>
    <row r="856" hidden="1" outlineLevel="2">
      <c r="A856" s="68"/>
      <c r="B856" s="68"/>
      <c r="C856" s="80" t="s">
        <v>665</v>
      </c>
      <c r="D856" s="81">
        <v>5.2</v>
      </c>
      <c r="E856" s="82">
        <v>35000.0</v>
      </c>
      <c r="F856" s="82">
        <v>39000.0</v>
      </c>
      <c r="G856" s="82">
        <v>4000.0</v>
      </c>
      <c r="H856" s="25" t="s">
        <v>666</v>
      </c>
      <c r="I856" s="73"/>
    </row>
    <row r="857" hidden="1" outlineLevel="2">
      <c r="A857" s="73"/>
      <c r="B857" s="73"/>
      <c r="C857" s="25" t="s">
        <v>667</v>
      </c>
      <c r="D857" s="42">
        <v>0.24</v>
      </c>
      <c r="E857" s="75">
        <v>1500.0</v>
      </c>
      <c r="F857" s="72"/>
      <c r="G857" s="75">
        <v>0.0</v>
      </c>
      <c r="H857" s="73"/>
      <c r="I857" s="73"/>
    </row>
    <row r="858" hidden="1" outlineLevel="2">
      <c r="A858" s="73"/>
      <c r="B858" s="73"/>
      <c r="C858" s="73"/>
      <c r="D858" s="79"/>
      <c r="E858" s="72"/>
      <c r="F858" s="77" t="s">
        <v>21</v>
      </c>
      <c r="G858" s="77">
        <f>9000+4000+0</f>
        <v>13000</v>
      </c>
      <c r="H858" s="73"/>
      <c r="I858" s="73"/>
    </row>
    <row r="859" hidden="1" outlineLevel="2">
      <c r="A859" s="68"/>
      <c r="B859" s="68"/>
      <c r="C859" s="68"/>
      <c r="D859" s="69"/>
      <c r="E859" s="70" t="s">
        <v>13</v>
      </c>
      <c r="F859" s="71"/>
      <c r="G859" s="71"/>
      <c r="H859" s="73"/>
      <c r="I859" s="73"/>
    </row>
    <row r="860" hidden="1" outlineLevel="2">
      <c r="A860" s="80" t="s">
        <v>668</v>
      </c>
      <c r="B860" s="80" t="s">
        <v>271</v>
      </c>
      <c r="C860" s="80" t="s">
        <v>669</v>
      </c>
      <c r="D860" s="81">
        <v>2.04</v>
      </c>
      <c r="E860" s="82"/>
      <c r="F860" s="82">
        <v>21200.0</v>
      </c>
      <c r="G860" s="82">
        <v>800.0</v>
      </c>
      <c r="H860" s="73"/>
      <c r="I860" s="73"/>
    </row>
    <row r="861" hidden="1" outlineLevel="2">
      <c r="A861" s="68"/>
      <c r="B861" s="68"/>
      <c r="C861" s="95" t="s">
        <v>670</v>
      </c>
      <c r="D861" s="96">
        <v>1.95</v>
      </c>
      <c r="E861" s="97"/>
      <c r="F861" s="97">
        <v>19000.0</v>
      </c>
      <c r="G861" s="82"/>
      <c r="H861" s="98" t="s">
        <v>671</v>
      </c>
      <c r="I861" s="73"/>
    </row>
    <row r="862" hidden="1" outlineLevel="2">
      <c r="A862" s="73"/>
      <c r="B862" s="73"/>
      <c r="C862" s="25" t="s">
        <v>322</v>
      </c>
      <c r="D862" s="42">
        <v>0.16</v>
      </c>
      <c r="E862" s="72"/>
      <c r="F862" s="75">
        <v>1500.0</v>
      </c>
      <c r="G862" s="75">
        <v>950.0</v>
      </c>
      <c r="H862" s="73"/>
      <c r="I862" s="73"/>
    </row>
    <row r="863" hidden="1" outlineLevel="2">
      <c r="A863" s="73"/>
      <c r="B863" s="73"/>
      <c r="C863" s="25" t="s">
        <v>672</v>
      </c>
      <c r="D863" s="42">
        <v>0.21</v>
      </c>
      <c r="E863" s="72"/>
      <c r="F863" s="72"/>
      <c r="G863" s="75">
        <v>700.0</v>
      </c>
      <c r="H863" s="25" t="s">
        <v>673</v>
      </c>
      <c r="I863" s="73"/>
    </row>
    <row r="864" hidden="1" outlineLevel="2">
      <c r="A864" s="73"/>
      <c r="B864" s="73"/>
      <c r="C864" s="25" t="s">
        <v>674</v>
      </c>
      <c r="D864" s="42">
        <v>0.49</v>
      </c>
      <c r="E864" s="75">
        <v>1500.0</v>
      </c>
      <c r="F864" s="72"/>
      <c r="I864" s="73"/>
    </row>
    <row r="865" hidden="1" outlineLevel="2">
      <c r="A865" s="73"/>
      <c r="B865" s="73"/>
      <c r="C865" s="25" t="s">
        <v>675</v>
      </c>
      <c r="D865" s="42">
        <v>0.88</v>
      </c>
      <c r="E865" s="75"/>
      <c r="F865" s="75">
        <v>10000.0</v>
      </c>
      <c r="G865" s="75">
        <v>2450.0</v>
      </c>
      <c r="H865" s="86" t="s">
        <v>543</v>
      </c>
      <c r="I865" s="86">
        <v>14650.0</v>
      </c>
    </row>
    <row r="866" hidden="1" outlineLevel="2">
      <c r="A866" s="73"/>
      <c r="B866" s="73"/>
      <c r="C866" s="73"/>
      <c r="D866" s="79"/>
      <c r="E866" s="72"/>
      <c r="F866" s="77" t="s">
        <v>21</v>
      </c>
      <c r="G866" s="77">
        <f>700+950+800+2450</f>
        <v>4900</v>
      </c>
      <c r="H866" s="86" t="s">
        <v>185</v>
      </c>
      <c r="I866" s="86">
        <v>97700.0</v>
      </c>
    </row>
    <row r="867" hidden="1" outlineLevel="2">
      <c r="A867" s="68"/>
      <c r="B867" s="68"/>
      <c r="C867" s="68"/>
      <c r="D867" s="69"/>
      <c r="E867" s="70" t="s">
        <v>13</v>
      </c>
      <c r="F867" s="71"/>
      <c r="G867" s="71"/>
      <c r="H867" s="73"/>
      <c r="I867" s="73"/>
    </row>
    <row r="868" hidden="1" outlineLevel="2">
      <c r="A868" s="80" t="s">
        <v>676</v>
      </c>
      <c r="B868" s="80" t="s">
        <v>31</v>
      </c>
      <c r="C868" s="80" t="s">
        <v>140</v>
      </c>
      <c r="D868" s="81">
        <v>0.3</v>
      </c>
      <c r="E868" s="82"/>
      <c r="F868" s="82">
        <v>2500.0</v>
      </c>
      <c r="G868" s="82">
        <v>800.0</v>
      </c>
      <c r="H868" s="73"/>
      <c r="I868" s="73"/>
    </row>
    <row r="869" hidden="1" outlineLevel="2">
      <c r="A869" s="68"/>
      <c r="B869" s="68"/>
      <c r="C869" s="80" t="s">
        <v>677</v>
      </c>
      <c r="D869" s="81">
        <v>9.68</v>
      </c>
      <c r="E869" s="82"/>
      <c r="F869" s="82">
        <v>121500.0</v>
      </c>
      <c r="G869" s="82">
        <v>20200.0</v>
      </c>
      <c r="H869" s="25" t="s">
        <v>678</v>
      </c>
      <c r="I869" s="25" t="s">
        <v>679</v>
      </c>
    </row>
    <row r="870" hidden="1" outlineLevel="2">
      <c r="A870" s="73"/>
      <c r="B870" s="73"/>
      <c r="C870" s="25" t="s">
        <v>537</v>
      </c>
      <c r="D870" s="42">
        <v>1.44</v>
      </c>
      <c r="E870" s="75">
        <v>10000.0</v>
      </c>
      <c r="F870" s="72"/>
      <c r="G870" s="75">
        <v>2000.0</v>
      </c>
      <c r="H870" s="73"/>
      <c r="I870" s="73"/>
    </row>
    <row r="871" hidden="1" outlineLevel="2">
      <c r="A871" s="73"/>
      <c r="B871" s="73"/>
      <c r="C871" s="25" t="s">
        <v>267</v>
      </c>
      <c r="D871" s="42">
        <v>0.1</v>
      </c>
      <c r="E871" s="72"/>
      <c r="F871" s="75">
        <v>700.0</v>
      </c>
      <c r="G871" s="75">
        <v>350.0</v>
      </c>
      <c r="H871" s="25" t="s">
        <v>680</v>
      </c>
      <c r="I871" s="73"/>
    </row>
    <row r="872" hidden="1" outlineLevel="2">
      <c r="A872" s="73"/>
      <c r="B872" s="73"/>
      <c r="C872" s="73"/>
      <c r="D872" s="79"/>
      <c r="E872" s="72"/>
      <c r="F872" s="76" t="s">
        <v>21</v>
      </c>
      <c r="G872" s="77">
        <f>sum(G868:G871)</f>
        <v>23350</v>
      </c>
      <c r="H872" s="73"/>
      <c r="I872" s="73"/>
    </row>
    <row r="873" hidden="1" outlineLevel="2">
      <c r="A873" s="68"/>
      <c r="B873" s="68"/>
      <c r="C873" s="68"/>
      <c r="D873" s="69"/>
      <c r="E873" s="70" t="s">
        <v>13</v>
      </c>
      <c r="F873" s="71"/>
      <c r="G873" s="71"/>
      <c r="H873" s="73"/>
      <c r="I873" s="73"/>
    </row>
    <row r="874" hidden="1" outlineLevel="2">
      <c r="A874" s="80" t="s">
        <v>681</v>
      </c>
      <c r="B874" s="80" t="s">
        <v>36</v>
      </c>
      <c r="C874" s="80" t="s">
        <v>682</v>
      </c>
      <c r="D874" s="81">
        <v>2.05</v>
      </c>
      <c r="E874" s="82">
        <v>10450.0</v>
      </c>
      <c r="F874" s="82"/>
      <c r="G874" s="82">
        <v>4150.0</v>
      </c>
      <c r="H874" s="73"/>
      <c r="I874" s="73"/>
    </row>
    <row r="875" hidden="1" outlineLevel="2">
      <c r="A875" s="68"/>
      <c r="B875" s="68"/>
      <c r="C875" s="80" t="s">
        <v>683</v>
      </c>
      <c r="D875" s="81">
        <v>11.5</v>
      </c>
      <c r="E875" s="82">
        <v>78000.0</v>
      </c>
      <c r="F875" s="82">
        <v>91500.0</v>
      </c>
      <c r="G875" s="82">
        <v>19200.0</v>
      </c>
      <c r="H875" s="25" t="s">
        <v>684</v>
      </c>
      <c r="I875" s="25" t="s">
        <v>685</v>
      </c>
    </row>
    <row r="876" hidden="1" outlineLevel="2">
      <c r="A876" s="73"/>
      <c r="B876" s="73"/>
      <c r="C876" s="25" t="s">
        <v>686</v>
      </c>
      <c r="D876" s="42">
        <v>1.73</v>
      </c>
      <c r="E876" s="72"/>
      <c r="F876" s="75">
        <v>19500.0</v>
      </c>
      <c r="H876" s="73"/>
    </row>
    <row r="877" hidden="1" outlineLevel="2">
      <c r="A877" s="73"/>
      <c r="B877" s="73"/>
      <c r="C877" s="25" t="s">
        <v>687</v>
      </c>
      <c r="D877" s="42">
        <v>10.23</v>
      </c>
      <c r="E877" s="99">
        <v>160000.0</v>
      </c>
      <c r="F877" s="72"/>
      <c r="G877" s="99">
        <v>14000.0</v>
      </c>
      <c r="H877" s="25" t="s">
        <v>688</v>
      </c>
      <c r="I877" s="73"/>
    </row>
    <row r="878" hidden="1" outlineLevel="2">
      <c r="A878" s="73"/>
      <c r="B878" s="73"/>
      <c r="C878" s="25" t="s">
        <v>689</v>
      </c>
      <c r="D878" s="42">
        <v>3.51</v>
      </c>
      <c r="F878" s="72"/>
      <c r="I878" s="73"/>
    </row>
    <row r="879" hidden="1" outlineLevel="2">
      <c r="A879" s="73"/>
      <c r="B879" s="73"/>
      <c r="C879" s="25" t="s">
        <v>690</v>
      </c>
      <c r="D879" s="42">
        <v>2.7</v>
      </c>
      <c r="F879" s="72"/>
      <c r="I879" s="73"/>
    </row>
    <row r="880" hidden="1" outlineLevel="2">
      <c r="A880" s="73"/>
      <c r="B880" s="73"/>
      <c r="C880" s="25" t="s">
        <v>19</v>
      </c>
      <c r="D880" s="42">
        <v>4.58</v>
      </c>
      <c r="F880" s="72"/>
      <c r="I880" s="73"/>
    </row>
    <row r="881" hidden="1" outlineLevel="2">
      <c r="A881" s="73"/>
      <c r="B881" s="73"/>
      <c r="C881" s="25" t="s">
        <v>642</v>
      </c>
      <c r="D881" s="42">
        <v>1.21</v>
      </c>
      <c r="F881" s="72"/>
      <c r="I881" s="73"/>
    </row>
    <row r="882" hidden="1" outlineLevel="2">
      <c r="A882" s="73"/>
      <c r="B882" s="73"/>
      <c r="C882" s="25" t="s">
        <v>691</v>
      </c>
      <c r="D882" s="42">
        <v>1.05</v>
      </c>
      <c r="F882" s="72"/>
      <c r="I882" s="73"/>
    </row>
    <row r="883" hidden="1" outlineLevel="2">
      <c r="A883" s="73"/>
      <c r="B883" s="73"/>
      <c r="C883" s="25" t="s">
        <v>247</v>
      </c>
      <c r="D883" s="42">
        <v>0.85</v>
      </c>
      <c r="F883" s="72"/>
      <c r="I883" s="73"/>
    </row>
    <row r="884" hidden="1" outlineLevel="2">
      <c r="A884" s="73"/>
      <c r="B884" s="73"/>
      <c r="C884" s="25" t="s">
        <v>692</v>
      </c>
      <c r="D884" s="42" t="s">
        <v>693</v>
      </c>
      <c r="F884" s="72"/>
      <c r="I884" s="73"/>
    </row>
    <row r="885" hidden="1" outlineLevel="2">
      <c r="A885" s="73"/>
      <c r="B885" s="73"/>
      <c r="C885" s="25" t="s">
        <v>694</v>
      </c>
      <c r="D885" s="42">
        <v>0.7</v>
      </c>
      <c r="F885" s="72"/>
      <c r="I885" s="73"/>
    </row>
    <row r="886" hidden="1" outlineLevel="2">
      <c r="A886" s="73"/>
      <c r="B886" s="73"/>
      <c r="C886" s="25" t="s">
        <v>695</v>
      </c>
      <c r="D886" s="42">
        <v>20.88</v>
      </c>
      <c r="E886" s="75">
        <v>140000.0</v>
      </c>
      <c r="F886" s="72"/>
      <c r="G886" s="75">
        <v>20000.0</v>
      </c>
      <c r="H886" s="25" t="s">
        <v>688</v>
      </c>
      <c r="I886" s="73"/>
    </row>
    <row r="887" hidden="1" outlineLevel="2">
      <c r="A887" s="73"/>
      <c r="B887" s="73"/>
      <c r="C887" s="73"/>
      <c r="D887" s="79"/>
      <c r="E887" s="72"/>
      <c r="F887" s="76" t="s">
        <v>21</v>
      </c>
      <c r="G887" s="77">
        <f>sum(G874:G886)</f>
        <v>57350</v>
      </c>
      <c r="H887" s="73"/>
      <c r="I887" s="73"/>
    </row>
    <row r="888" hidden="1" outlineLevel="2">
      <c r="A888" s="68"/>
      <c r="B888" s="68"/>
      <c r="C888" s="68"/>
      <c r="D888" s="69"/>
      <c r="E888" s="70" t="s">
        <v>13</v>
      </c>
      <c r="F888" s="71"/>
      <c r="G888" s="71"/>
      <c r="H888" s="73"/>
      <c r="I888" s="73"/>
    </row>
    <row r="889" hidden="1" outlineLevel="2">
      <c r="A889" s="80" t="s">
        <v>696</v>
      </c>
      <c r="B889" s="80" t="s">
        <v>44</v>
      </c>
      <c r="C889" s="80" t="s">
        <v>322</v>
      </c>
      <c r="D889" s="81">
        <v>0.15</v>
      </c>
      <c r="E889" s="71"/>
      <c r="F889" s="82">
        <v>1500.0</v>
      </c>
      <c r="G889" s="82">
        <v>1000.0</v>
      </c>
      <c r="H889" s="73"/>
      <c r="I889" s="73"/>
    </row>
    <row r="890" hidden="1" outlineLevel="2">
      <c r="A890" s="68"/>
      <c r="B890" s="68"/>
      <c r="C890" s="80" t="s">
        <v>495</v>
      </c>
      <c r="D890" s="81">
        <v>4.45</v>
      </c>
      <c r="E890" s="82"/>
      <c r="F890" s="82">
        <v>2300.0</v>
      </c>
      <c r="G890" s="82">
        <v>1400.0</v>
      </c>
      <c r="H890" s="73"/>
      <c r="I890" s="73"/>
    </row>
    <row r="891" hidden="1" outlineLevel="2">
      <c r="A891" s="73"/>
      <c r="B891" s="73"/>
      <c r="C891" s="25" t="s">
        <v>697</v>
      </c>
      <c r="D891" s="42">
        <v>3.14</v>
      </c>
      <c r="E891" s="75">
        <v>18000.0</v>
      </c>
      <c r="F891" s="72"/>
      <c r="G891" s="75">
        <v>4700.0</v>
      </c>
      <c r="H891" s="73"/>
      <c r="I891" s="73"/>
    </row>
    <row r="892" hidden="1" outlineLevel="2">
      <c r="A892" s="73"/>
      <c r="B892" s="73"/>
      <c r="C892" s="25" t="s">
        <v>698</v>
      </c>
      <c r="D892" s="42">
        <v>2.57</v>
      </c>
      <c r="E892" s="72"/>
      <c r="F892" s="75">
        <v>30000.0</v>
      </c>
      <c r="G892" s="72"/>
      <c r="H892" s="25" t="s">
        <v>699</v>
      </c>
      <c r="I892" s="73"/>
    </row>
    <row r="893" hidden="1" outlineLevel="2">
      <c r="A893" s="73"/>
      <c r="B893" s="73"/>
      <c r="C893" s="73"/>
      <c r="D893" s="79"/>
      <c r="E893" s="72"/>
      <c r="F893" s="76" t="s">
        <v>21</v>
      </c>
      <c r="G893" s="77">
        <f>sum(G889:G892)</f>
        <v>7100</v>
      </c>
      <c r="H893" s="73"/>
      <c r="I893" s="73"/>
    </row>
    <row r="894" hidden="1" outlineLevel="2">
      <c r="A894" s="73"/>
      <c r="B894" s="73"/>
      <c r="C894" s="73"/>
      <c r="D894" s="79"/>
      <c r="E894" s="72"/>
      <c r="F894" s="72"/>
      <c r="G894" s="72"/>
      <c r="H894" s="73"/>
      <c r="I894" s="73"/>
    </row>
    <row r="895" hidden="1" outlineLevel="2">
      <c r="A895" s="68"/>
      <c r="B895" s="68"/>
      <c r="C895" s="68"/>
      <c r="D895" s="69"/>
      <c r="E895" s="70" t="s">
        <v>13</v>
      </c>
      <c r="F895" s="71"/>
      <c r="G895" s="71"/>
      <c r="H895" s="73"/>
      <c r="I895" s="73"/>
    </row>
    <row r="896" hidden="1" outlineLevel="2">
      <c r="A896" s="80" t="s">
        <v>700</v>
      </c>
      <c r="B896" s="80" t="s">
        <v>50</v>
      </c>
      <c r="C896" s="80" t="s">
        <v>701</v>
      </c>
      <c r="D896" s="81">
        <v>9.37</v>
      </c>
      <c r="E896" s="71"/>
      <c r="F896" s="82">
        <v>100000.0</v>
      </c>
      <c r="G896" s="82">
        <v>20300.0</v>
      </c>
      <c r="H896" s="73"/>
      <c r="I896" s="73"/>
    </row>
    <row r="897" hidden="1" outlineLevel="2">
      <c r="A897" s="68"/>
      <c r="B897" s="68"/>
      <c r="C897" s="80" t="s">
        <v>229</v>
      </c>
      <c r="D897" s="81">
        <v>0.1</v>
      </c>
      <c r="E897" s="82"/>
      <c r="H897" s="73"/>
      <c r="I897" s="73"/>
    </row>
    <row r="898" hidden="1" outlineLevel="2">
      <c r="A898" s="73"/>
      <c r="B898" s="73"/>
      <c r="C898" s="25" t="s">
        <v>702</v>
      </c>
      <c r="D898" s="42">
        <v>1.26</v>
      </c>
      <c r="E898" s="75">
        <v>8000.0</v>
      </c>
      <c r="F898" s="72"/>
      <c r="G898" s="75">
        <v>1500.0</v>
      </c>
      <c r="H898" s="73"/>
      <c r="I898" s="73"/>
    </row>
    <row r="899" hidden="1" outlineLevel="2">
      <c r="A899" s="73"/>
      <c r="B899" s="73"/>
      <c r="C899" s="73"/>
      <c r="D899" s="42"/>
      <c r="E899" s="72"/>
      <c r="F899" s="76" t="s">
        <v>21</v>
      </c>
      <c r="G899" s="77">
        <f>sum(G896:G898)</f>
        <v>21800</v>
      </c>
      <c r="H899" s="73"/>
      <c r="I899" s="73"/>
    </row>
    <row r="900" hidden="1" outlineLevel="2">
      <c r="A900" s="68"/>
      <c r="B900" s="68"/>
      <c r="C900" s="68"/>
      <c r="D900" s="69"/>
      <c r="E900" s="70" t="s">
        <v>13</v>
      </c>
      <c r="F900" s="71"/>
      <c r="G900" s="71"/>
      <c r="H900" s="73"/>
      <c r="I900" s="73"/>
    </row>
    <row r="901" hidden="1" outlineLevel="2">
      <c r="A901" s="80" t="s">
        <v>703</v>
      </c>
      <c r="B901" s="80" t="s">
        <v>14</v>
      </c>
      <c r="C901" s="80" t="s">
        <v>704</v>
      </c>
      <c r="D901" s="81">
        <v>0.4</v>
      </c>
      <c r="E901" s="71"/>
      <c r="F901" s="82">
        <v>5000.0</v>
      </c>
      <c r="G901" s="82">
        <v>1500.0</v>
      </c>
      <c r="H901" s="73"/>
      <c r="I901" s="73"/>
    </row>
    <row r="902" hidden="1" outlineLevel="2">
      <c r="A902" s="68"/>
      <c r="B902" s="68"/>
      <c r="C902" s="80"/>
      <c r="D902" s="81"/>
      <c r="E902" s="82"/>
      <c r="F902" s="76" t="s">
        <v>21</v>
      </c>
      <c r="G902" s="77">
        <f>sum(G901)</f>
        <v>1500</v>
      </c>
      <c r="H902" s="73"/>
      <c r="I902" s="73"/>
    </row>
    <row r="903" hidden="1" outlineLevel="2">
      <c r="A903" s="68"/>
      <c r="B903" s="68"/>
      <c r="C903" s="68"/>
      <c r="D903" s="69"/>
      <c r="E903" s="70" t="s">
        <v>13</v>
      </c>
      <c r="F903" s="71"/>
      <c r="G903" s="71"/>
      <c r="H903" s="73"/>
      <c r="I903" s="73"/>
    </row>
    <row r="904" hidden="1" outlineLevel="2">
      <c r="A904" s="80" t="s">
        <v>705</v>
      </c>
      <c r="B904" s="80" t="s">
        <v>22</v>
      </c>
      <c r="C904" s="80" t="s">
        <v>121</v>
      </c>
      <c r="D904" s="81">
        <v>0.22</v>
      </c>
      <c r="E904" s="71"/>
      <c r="F904" s="82">
        <v>2000.0</v>
      </c>
      <c r="G904" s="82">
        <v>1300.0</v>
      </c>
      <c r="H904" s="73"/>
      <c r="I904" s="73"/>
    </row>
    <row r="905" hidden="1" outlineLevel="2">
      <c r="A905" s="68"/>
      <c r="B905" s="68"/>
      <c r="C905" s="80" t="s">
        <v>67</v>
      </c>
      <c r="D905" s="81">
        <v>0.95</v>
      </c>
      <c r="E905" s="82">
        <v>5700.0</v>
      </c>
      <c r="F905" s="72"/>
      <c r="G905" s="75">
        <v>1000.0</v>
      </c>
      <c r="H905" s="73"/>
      <c r="I905" s="73"/>
    </row>
    <row r="906" hidden="1" outlineLevel="2">
      <c r="A906" s="73"/>
      <c r="B906" s="73"/>
      <c r="C906" s="25" t="s">
        <v>241</v>
      </c>
      <c r="D906" s="42">
        <v>0.61</v>
      </c>
      <c r="E906" s="72"/>
      <c r="F906" s="75">
        <v>5000.0</v>
      </c>
      <c r="G906" s="75">
        <v>1600.0</v>
      </c>
      <c r="H906" s="73"/>
      <c r="I906" s="73"/>
    </row>
    <row r="907" hidden="1" outlineLevel="2">
      <c r="A907" s="73"/>
      <c r="B907" s="73"/>
      <c r="C907" s="25" t="s">
        <v>295</v>
      </c>
      <c r="D907" s="42">
        <v>0.6</v>
      </c>
      <c r="E907" s="75">
        <v>1800.0</v>
      </c>
      <c r="F907" s="72"/>
      <c r="G907" s="75">
        <v>2700.0</v>
      </c>
      <c r="H907" s="86" t="s">
        <v>543</v>
      </c>
      <c r="I907" s="86">
        <v>17650.0</v>
      </c>
    </row>
    <row r="908" hidden="1" outlineLevel="2">
      <c r="A908" s="73"/>
      <c r="B908" s="73"/>
      <c r="C908" s="73"/>
      <c r="D908" s="79"/>
      <c r="E908" s="72"/>
      <c r="F908" s="76" t="s">
        <v>21</v>
      </c>
      <c r="G908" s="77">
        <f>sum(G904:G907)</f>
        <v>6600</v>
      </c>
      <c r="H908" s="86" t="s">
        <v>185</v>
      </c>
      <c r="I908" s="100">
        <f>23350+57350+2400+21800+1500+6600+4700</f>
        <v>117700</v>
      </c>
    </row>
    <row r="909" hidden="1" outlineLevel="2">
      <c r="A909" s="68"/>
      <c r="B909" s="68"/>
      <c r="C909" s="68"/>
      <c r="D909" s="69"/>
      <c r="E909" s="70" t="s">
        <v>13</v>
      </c>
      <c r="F909" s="71"/>
      <c r="G909" s="71"/>
      <c r="H909" s="73"/>
      <c r="I909" s="73"/>
    </row>
    <row r="910" hidden="1" outlineLevel="2">
      <c r="A910" s="80" t="s">
        <v>706</v>
      </c>
      <c r="B910" s="80" t="s">
        <v>31</v>
      </c>
      <c r="C910" s="80" t="s">
        <v>707</v>
      </c>
      <c r="D910" s="81"/>
      <c r="E910" s="71"/>
      <c r="F910" s="82"/>
      <c r="G910" s="82"/>
      <c r="H910" s="73"/>
      <c r="I910" s="73"/>
    </row>
    <row r="911" hidden="1" outlineLevel="2">
      <c r="A911" s="68"/>
      <c r="B911" s="68"/>
      <c r="C911" s="68"/>
      <c r="D911" s="84"/>
      <c r="E911" s="71"/>
      <c r="F911" s="76" t="s">
        <v>21</v>
      </c>
      <c r="G911" s="77">
        <v>0.0</v>
      </c>
      <c r="H911" s="73"/>
      <c r="I911" s="73"/>
    </row>
    <row r="912" hidden="1" outlineLevel="2">
      <c r="A912" s="68"/>
      <c r="B912" s="68"/>
      <c r="C912" s="68"/>
      <c r="D912" s="69"/>
      <c r="E912" s="70" t="s">
        <v>13</v>
      </c>
      <c r="F912" s="71"/>
      <c r="G912" s="71"/>
      <c r="H912" s="73"/>
      <c r="I912" s="73"/>
    </row>
    <row r="913" hidden="1" outlineLevel="2">
      <c r="A913" s="80" t="s">
        <v>708</v>
      </c>
      <c r="B913" s="80" t="s">
        <v>36</v>
      </c>
      <c r="C913" s="80" t="s">
        <v>127</v>
      </c>
      <c r="D913" s="81">
        <v>0.48</v>
      </c>
      <c r="E913" s="71"/>
      <c r="F913" s="82">
        <v>4000.0</v>
      </c>
      <c r="G913" s="82">
        <v>1650.0</v>
      </c>
      <c r="H913" s="73"/>
      <c r="I913" s="73"/>
    </row>
    <row r="914" hidden="1" outlineLevel="2">
      <c r="A914" s="80"/>
      <c r="B914" s="80"/>
      <c r="C914" s="80" t="s">
        <v>709</v>
      </c>
      <c r="D914" s="81">
        <v>634.0</v>
      </c>
      <c r="E914" s="82">
        <v>44000.0</v>
      </c>
      <c r="F914" s="82">
        <v>47000.0</v>
      </c>
      <c r="G914" s="82">
        <v>3000.0</v>
      </c>
      <c r="H914" s="25" t="s">
        <v>710</v>
      </c>
      <c r="I914" s="73"/>
    </row>
    <row r="915" hidden="1" outlineLevel="2">
      <c r="A915" s="80"/>
      <c r="B915" s="80"/>
      <c r="C915" s="80" t="s">
        <v>711</v>
      </c>
      <c r="D915" s="81">
        <v>2.8</v>
      </c>
      <c r="E915" s="82">
        <v>18000.0</v>
      </c>
      <c r="F915" s="82"/>
      <c r="G915" s="82">
        <v>2700.0</v>
      </c>
      <c r="H915" s="25" t="s">
        <v>712</v>
      </c>
      <c r="I915" s="73"/>
    </row>
    <row r="916" hidden="1" outlineLevel="2">
      <c r="A916" s="80"/>
      <c r="B916" s="80"/>
      <c r="C916" s="80" t="s">
        <v>52</v>
      </c>
      <c r="D916" s="81">
        <v>0.91</v>
      </c>
      <c r="E916" s="71"/>
      <c r="F916" s="82">
        <v>8700.0</v>
      </c>
      <c r="G916" s="82">
        <v>3700.0</v>
      </c>
      <c r="H916" s="73"/>
      <c r="I916" s="73"/>
    </row>
    <row r="917" hidden="1" outlineLevel="2">
      <c r="A917" s="68"/>
      <c r="B917" s="68"/>
      <c r="C917" s="80" t="s">
        <v>713</v>
      </c>
      <c r="D917" s="81">
        <v>0.22</v>
      </c>
      <c r="E917" s="71"/>
      <c r="F917" s="75">
        <v>2000.0</v>
      </c>
      <c r="G917" s="75">
        <v>1000.0</v>
      </c>
      <c r="H917" s="25" t="s">
        <v>714</v>
      </c>
      <c r="I917" s="73"/>
    </row>
    <row r="918" hidden="1" outlineLevel="2">
      <c r="A918" s="73"/>
      <c r="B918" s="73"/>
      <c r="C918" s="25" t="s">
        <v>715</v>
      </c>
      <c r="D918" s="42">
        <v>0.15</v>
      </c>
      <c r="E918" s="75">
        <v>1000.0</v>
      </c>
      <c r="F918" s="72"/>
      <c r="I918" s="73"/>
    </row>
    <row r="919" hidden="1" outlineLevel="2">
      <c r="A919" s="73"/>
      <c r="B919" s="73"/>
      <c r="C919" s="25" t="s">
        <v>716</v>
      </c>
      <c r="D919" s="42">
        <v>1.4</v>
      </c>
      <c r="E919" s="72"/>
      <c r="F919" s="75">
        <v>17000.0</v>
      </c>
      <c r="G919" s="72"/>
      <c r="H919" s="73"/>
      <c r="I919" s="73"/>
    </row>
    <row r="920" hidden="1" outlineLevel="2">
      <c r="A920" s="73"/>
      <c r="B920" s="73"/>
      <c r="C920" s="25" t="s">
        <v>357</v>
      </c>
      <c r="D920" s="42">
        <v>3.75</v>
      </c>
      <c r="E920" s="72"/>
      <c r="F920" s="75">
        <v>43000.0</v>
      </c>
      <c r="G920" s="75">
        <v>12500.0</v>
      </c>
      <c r="H920" s="25" t="s">
        <v>717</v>
      </c>
      <c r="I920" s="25" t="s">
        <v>718</v>
      </c>
    </row>
    <row r="921" hidden="1" outlineLevel="2">
      <c r="A921" s="73"/>
      <c r="B921" s="73"/>
      <c r="C921" s="25" t="s">
        <v>719</v>
      </c>
      <c r="D921" s="42" t="s">
        <v>720</v>
      </c>
      <c r="E921" s="75">
        <v>50000.0</v>
      </c>
      <c r="F921" s="72"/>
    </row>
    <row r="922" hidden="1" outlineLevel="2">
      <c r="A922" s="73"/>
      <c r="B922" s="73"/>
      <c r="C922" s="73"/>
      <c r="D922" s="79"/>
      <c r="E922" s="72"/>
      <c r="F922" s="76" t="s">
        <v>21</v>
      </c>
      <c r="G922" s="76">
        <f>sum(G913:G921)</f>
        <v>24550</v>
      </c>
      <c r="H922" s="73"/>
      <c r="I922" s="73"/>
    </row>
    <row r="923" hidden="1" outlineLevel="2">
      <c r="A923" s="25" t="s">
        <v>721</v>
      </c>
    </row>
    <row r="924" hidden="1" outlineLevel="2">
      <c r="A924" s="25" t="s">
        <v>722</v>
      </c>
    </row>
    <row r="925" hidden="1" outlineLevel="2">
      <c r="A925" s="68"/>
      <c r="B925" s="68"/>
      <c r="C925" s="68"/>
      <c r="D925" s="69"/>
      <c r="E925" s="70" t="s">
        <v>13</v>
      </c>
      <c r="F925" s="71"/>
      <c r="G925" s="71"/>
      <c r="H925" s="73"/>
      <c r="I925" s="73"/>
    </row>
    <row r="926" hidden="1" outlineLevel="2">
      <c r="A926" s="80" t="s">
        <v>723</v>
      </c>
      <c r="B926" s="80" t="s">
        <v>14</v>
      </c>
      <c r="C926" s="80" t="s">
        <v>322</v>
      </c>
      <c r="D926" s="81">
        <v>0.11</v>
      </c>
      <c r="E926" s="71"/>
      <c r="F926" s="82">
        <v>1000.0</v>
      </c>
      <c r="G926" s="82">
        <v>650.0</v>
      </c>
      <c r="H926" s="73"/>
      <c r="I926" s="73"/>
    </row>
    <row r="927" hidden="1" outlineLevel="2">
      <c r="A927" s="68"/>
      <c r="B927" s="68"/>
      <c r="C927" s="68"/>
      <c r="D927" s="84"/>
      <c r="E927" s="71"/>
      <c r="F927" s="76" t="s">
        <v>21</v>
      </c>
      <c r="G927" s="76">
        <f>sum(G926)</f>
        <v>650</v>
      </c>
      <c r="H927" s="73"/>
      <c r="I927" s="73"/>
    </row>
    <row r="928" ht="24.0" hidden="1" customHeight="1" outlineLevel="2">
      <c r="A928" s="25" t="s">
        <v>724</v>
      </c>
      <c r="D928" s="101" t="s">
        <v>185</v>
      </c>
      <c r="E928" s="102">
        <f>0+24550+650</f>
        <v>25200</v>
      </c>
      <c r="F928" s="103" t="s">
        <v>725</v>
      </c>
      <c r="G928" s="103">
        <v>3800.0</v>
      </c>
      <c r="H928" s="25"/>
      <c r="I928" s="25"/>
    </row>
    <row r="929" ht="24.0" hidden="1" customHeight="1" outlineLevel="2">
      <c r="A929" s="73"/>
      <c r="B929" s="73"/>
      <c r="C929" s="73"/>
      <c r="D929" s="79"/>
      <c r="E929" s="10" t="s">
        <v>13</v>
      </c>
      <c r="F929" s="72"/>
      <c r="G929" s="72"/>
      <c r="H929" s="73"/>
      <c r="I929" s="73"/>
    </row>
    <row r="930" hidden="1" outlineLevel="2">
      <c r="A930" s="25" t="s">
        <v>726</v>
      </c>
      <c r="B930" s="25" t="s">
        <v>277</v>
      </c>
      <c r="C930" s="25" t="s">
        <v>67</v>
      </c>
      <c r="D930" s="42">
        <v>2.95</v>
      </c>
      <c r="E930" s="75">
        <v>17000.0</v>
      </c>
      <c r="F930" s="72"/>
      <c r="G930" s="75">
        <v>2400.0</v>
      </c>
      <c r="H930" s="73"/>
      <c r="I930" s="73"/>
    </row>
    <row r="931" hidden="1" outlineLevel="2">
      <c r="A931" s="73"/>
      <c r="B931" s="73"/>
      <c r="C931" s="25" t="s">
        <v>65</v>
      </c>
      <c r="D931" s="79"/>
      <c r="E931" s="75">
        <v>5000.0</v>
      </c>
      <c r="F931" s="72"/>
      <c r="G931" s="75">
        <v>300.0</v>
      </c>
      <c r="H931" s="73"/>
      <c r="I931" s="73"/>
    </row>
    <row r="932" hidden="1" outlineLevel="2">
      <c r="A932" s="73"/>
      <c r="B932" s="73"/>
      <c r="C932" s="25" t="s">
        <v>65</v>
      </c>
      <c r="D932" s="79"/>
      <c r="E932" s="75">
        <v>3900.0</v>
      </c>
      <c r="F932" s="72"/>
      <c r="H932" s="73"/>
      <c r="I932" s="73"/>
    </row>
    <row r="933" hidden="1" outlineLevel="2">
      <c r="A933" s="73"/>
      <c r="B933" s="73"/>
      <c r="C933" s="25"/>
      <c r="D933" s="42"/>
      <c r="E933" s="75"/>
      <c r="F933" s="14" t="s">
        <v>21</v>
      </c>
      <c r="G933" s="14">
        <f>sum(G930:G932)</f>
        <v>2700</v>
      </c>
      <c r="H933" s="73"/>
      <c r="I933" s="73"/>
    </row>
    <row r="934" hidden="1" outlineLevel="2">
      <c r="A934" s="25" t="s">
        <v>727</v>
      </c>
    </row>
    <row r="935" hidden="1" outlineLevel="2">
      <c r="A935" s="73"/>
      <c r="B935" s="73"/>
      <c r="C935" s="73"/>
      <c r="D935" s="79"/>
      <c r="E935" s="10" t="s">
        <v>13</v>
      </c>
      <c r="F935" s="72"/>
      <c r="G935" s="72"/>
      <c r="H935" s="73"/>
      <c r="I935" s="73"/>
    </row>
    <row r="936" hidden="1" outlineLevel="2">
      <c r="A936" s="25" t="s">
        <v>728</v>
      </c>
      <c r="B936" s="25" t="s">
        <v>44</v>
      </c>
      <c r="C936" s="25" t="s">
        <v>729</v>
      </c>
      <c r="D936" s="42">
        <v>1.52</v>
      </c>
      <c r="E936" s="75">
        <v>5500.0</v>
      </c>
      <c r="F936" s="72"/>
      <c r="G936" s="75">
        <v>500.0</v>
      </c>
      <c r="H936" s="73"/>
      <c r="I936" s="73"/>
    </row>
    <row r="937" hidden="1" outlineLevel="2">
      <c r="A937" s="73"/>
      <c r="B937" s="73"/>
      <c r="C937" s="25" t="s">
        <v>78</v>
      </c>
      <c r="D937" s="42">
        <v>1.83</v>
      </c>
      <c r="E937" s="75">
        <v>28000.0</v>
      </c>
      <c r="F937" s="72"/>
      <c r="G937" s="75">
        <v>18500.0</v>
      </c>
      <c r="H937" s="73"/>
      <c r="I937" s="73"/>
    </row>
    <row r="938" hidden="1" outlineLevel="2">
      <c r="A938" s="73"/>
      <c r="B938" s="73"/>
      <c r="C938" s="25" t="s">
        <v>730</v>
      </c>
      <c r="D938" s="42">
        <v>4.69</v>
      </c>
      <c r="F938" s="72"/>
      <c r="H938" s="73"/>
      <c r="I938" s="73"/>
    </row>
    <row r="939" hidden="1" outlineLevel="2">
      <c r="A939" s="73"/>
      <c r="B939" s="73"/>
      <c r="C939" s="25" t="s">
        <v>731</v>
      </c>
      <c r="D939" s="42">
        <v>0.45</v>
      </c>
      <c r="F939" s="72"/>
      <c r="H939" s="73"/>
      <c r="I939" s="73"/>
    </row>
    <row r="940" hidden="1" outlineLevel="2">
      <c r="A940" s="73"/>
      <c r="B940" s="73"/>
      <c r="C940" s="25" t="s">
        <v>629</v>
      </c>
      <c r="D940" s="42">
        <v>0.43</v>
      </c>
      <c r="F940" s="72"/>
      <c r="H940" s="73"/>
      <c r="I940" s="73"/>
    </row>
    <row r="941" hidden="1" outlineLevel="2">
      <c r="A941" s="73"/>
      <c r="B941" s="73"/>
      <c r="C941" s="73"/>
      <c r="D941" s="79"/>
      <c r="E941" s="75"/>
      <c r="F941" s="14" t="s">
        <v>21</v>
      </c>
      <c r="G941" s="14">
        <f>sum(G936:G940)</f>
        <v>19000</v>
      </c>
      <c r="H941" s="104"/>
      <c r="I941" s="105"/>
    </row>
    <row r="942" hidden="1" outlineLevel="2">
      <c r="A942" s="27" t="s">
        <v>155</v>
      </c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</row>
    <row r="943" hidden="1" outlineLevel="1" collapsed="1">
      <c r="A943" s="9" t="s">
        <v>732</v>
      </c>
    </row>
    <row r="944" hidden="1" outlineLevel="2">
      <c r="A944" s="16"/>
      <c r="D944" s="17"/>
      <c r="E944" s="10" t="s">
        <v>13</v>
      </c>
      <c r="F944" s="18"/>
      <c r="G944" s="18"/>
    </row>
    <row r="945" hidden="1" outlineLevel="2">
      <c r="A945" s="19">
        <v>43839.0</v>
      </c>
      <c r="B945" s="12" t="s">
        <v>50</v>
      </c>
      <c r="C945" s="12" t="s">
        <v>733</v>
      </c>
      <c r="D945" s="20">
        <v>8.15</v>
      </c>
      <c r="E945" s="22">
        <v>53500.0</v>
      </c>
      <c r="F945" s="22">
        <v>59000.0</v>
      </c>
      <c r="G945" s="18">
        <f>F945:F946-E945:E946</f>
        <v>5500</v>
      </c>
      <c r="H945" s="12" t="s">
        <v>734</v>
      </c>
    </row>
    <row r="946" hidden="1" outlineLevel="2">
      <c r="A946" s="16"/>
      <c r="C946" s="12" t="s">
        <v>121</v>
      </c>
      <c r="D946" s="20">
        <v>0.17</v>
      </c>
      <c r="H946" s="12" t="s">
        <v>735</v>
      </c>
    </row>
    <row r="947" hidden="1" outlineLevel="2">
      <c r="A947" s="16"/>
      <c r="C947" s="12" t="s">
        <v>736</v>
      </c>
      <c r="D947" s="20">
        <v>4.74</v>
      </c>
      <c r="E947" s="22">
        <v>30000.0</v>
      </c>
      <c r="F947" s="18"/>
      <c r="G947" s="22">
        <v>4000.0</v>
      </c>
      <c r="H947" s="12" t="s">
        <v>737</v>
      </c>
    </row>
    <row r="948" hidden="1" outlineLevel="2">
      <c r="A948" s="16"/>
      <c r="D948" s="17"/>
      <c r="E948" s="18"/>
      <c r="F948" s="14" t="s">
        <v>21</v>
      </c>
      <c r="G948" s="14">
        <f>sum(G945:G947)</f>
        <v>9500</v>
      </c>
    </row>
    <row r="949" hidden="1" outlineLevel="2">
      <c r="A949" s="16"/>
      <c r="D949" s="17"/>
      <c r="E949" s="10" t="s">
        <v>13</v>
      </c>
      <c r="F949" s="18"/>
      <c r="G949" s="18"/>
    </row>
    <row r="950" hidden="1" outlineLevel="2">
      <c r="A950" s="19">
        <v>43870.0</v>
      </c>
      <c r="B950" s="12" t="s">
        <v>664</v>
      </c>
      <c r="C950" s="12" t="s">
        <v>16</v>
      </c>
      <c r="D950" s="20">
        <v>0.45</v>
      </c>
      <c r="E950" s="18"/>
      <c r="F950" s="22">
        <v>7000.0</v>
      </c>
      <c r="G950" s="22">
        <v>3400.0</v>
      </c>
    </row>
    <row r="951" hidden="1" outlineLevel="2">
      <c r="A951" s="16"/>
      <c r="C951" s="12" t="s">
        <v>738</v>
      </c>
      <c r="D951" s="20">
        <v>31.75</v>
      </c>
      <c r="E951" s="22">
        <v>2300.0</v>
      </c>
      <c r="F951" s="18"/>
      <c r="G951" s="22">
        <v>200.0</v>
      </c>
    </row>
    <row r="952" hidden="1" outlineLevel="2">
      <c r="A952" s="16"/>
      <c r="C952" s="12" t="s">
        <v>739</v>
      </c>
      <c r="D952" s="20">
        <v>6.0</v>
      </c>
      <c r="E952" s="18"/>
      <c r="F952" s="22">
        <v>63000.0</v>
      </c>
      <c r="G952" s="18"/>
      <c r="H952" s="12" t="s">
        <v>413</v>
      </c>
    </row>
    <row r="953" hidden="1" outlineLevel="2">
      <c r="A953" s="16"/>
      <c r="C953" s="12" t="s">
        <v>740</v>
      </c>
      <c r="D953" s="20">
        <v>1.35</v>
      </c>
      <c r="E953" s="22">
        <v>7000.0</v>
      </c>
      <c r="F953" s="18"/>
      <c r="G953" s="22">
        <v>4300.0</v>
      </c>
      <c r="H953" s="12" t="s">
        <v>741</v>
      </c>
    </row>
    <row r="954" hidden="1" outlineLevel="2">
      <c r="A954" s="16"/>
      <c r="C954" s="12" t="s">
        <v>742</v>
      </c>
      <c r="D954" s="20">
        <v>0.94</v>
      </c>
      <c r="E954" s="18"/>
      <c r="F954" s="22">
        <v>10000.0</v>
      </c>
    </row>
    <row r="955" hidden="1" outlineLevel="2">
      <c r="A955" s="16"/>
      <c r="D955" s="17"/>
      <c r="E955" s="18"/>
      <c r="F955" s="14" t="s">
        <v>21</v>
      </c>
      <c r="G955" s="14">
        <f>sum(G950:G953)</f>
        <v>7900</v>
      </c>
    </row>
    <row r="956" hidden="1" outlineLevel="2">
      <c r="A956" s="16"/>
      <c r="D956" s="17"/>
      <c r="E956" s="10" t="s">
        <v>13</v>
      </c>
      <c r="F956" s="18"/>
      <c r="G956" s="18"/>
    </row>
    <row r="957" hidden="1" outlineLevel="2">
      <c r="A957" s="19">
        <v>43899.0</v>
      </c>
      <c r="B957" s="12" t="s">
        <v>22</v>
      </c>
      <c r="C957" s="12" t="s">
        <v>743</v>
      </c>
      <c r="D957" s="20">
        <v>13.91</v>
      </c>
      <c r="E957" s="18"/>
      <c r="F957" s="22">
        <v>155000.0</v>
      </c>
      <c r="G957" s="22">
        <v>31000.0</v>
      </c>
      <c r="H957" s="12" t="s">
        <v>744</v>
      </c>
      <c r="I957" s="12" t="s">
        <v>745</v>
      </c>
    </row>
    <row r="958" hidden="1" outlineLevel="2">
      <c r="A958" s="19"/>
      <c r="B958" s="12"/>
      <c r="C958" s="12" t="s">
        <v>140</v>
      </c>
      <c r="D958" s="20">
        <v>0.31</v>
      </c>
      <c r="E958" s="18"/>
      <c r="F958" s="22">
        <v>3000.0</v>
      </c>
      <c r="G958" s="22">
        <v>1300.0</v>
      </c>
    </row>
    <row r="959" hidden="1" outlineLevel="2">
      <c r="A959" s="19"/>
      <c r="B959" s="12"/>
      <c r="C959" s="12" t="s">
        <v>109</v>
      </c>
      <c r="D959" s="20">
        <v>0.21</v>
      </c>
      <c r="E959" s="18"/>
      <c r="F959" s="22">
        <v>1500.0</v>
      </c>
      <c r="G959" s="22">
        <v>800.0</v>
      </c>
      <c r="H959" s="30" t="s">
        <v>184</v>
      </c>
      <c r="I959" s="30">
        <v>7600.0</v>
      </c>
    </row>
    <row r="960" hidden="1" outlineLevel="2">
      <c r="A960" s="16"/>
      <c r="D960" s="17"/>
      <c r="E960" s="18"/>
      <c r="F960" s="14" t="s">
        <v>21</v>
      </c>
      <c r="G960" s="15">
        <f>31000+1300+800</f>
        <v>33100</v>
      </c>
      <c r="H960" s="30" t="s">
        <v>185</v>
      </c>
      <c r="I960" s="30">
        <f>33100+7900+9500</f>
        <v>50500</v>
      </c>
    </row>
    <row r="961" hidden="1" outlineLevel="2">
      <c r="A961" s="16"/>
      <c r="D961" s="17"/>
      <c r="E961" s="10" t="s">
        <v>13</v>
      </c>
      <c r="F961" s="18"/>
      <c r="G961" s="18"/>
    </row>
    <row r="962" hidden="1" outlineLevel="2">
      <c r="A962" s="19">
        <v>43960.0</v>
      </c>
      <c r="B962" s="12" t="s">
        <v>31</v>
      </c>
      <c r="C962" s="25" t="s">
        <v>590</v>
      </c>
    </row>
    <row r="963" hidden="1" outlineLevel="2">
      <c r="A963" s="16"/>
      <c r="D963" s="17"/>
      <c r="E963" s="10" t="s">
        <v>13</v>
      </c>
      <c r="F963" s="18"/>
      <c r="G963" s="18"/>
    </row>
    <row r="964" hidden="1" outlineLevel="2">
      <c r="A964" s="19">
        <v>43991.0</v>
      </c>
      <c r="B964" s="12" t="s">
        <v>36</v>
      </c>
      <c r="C964" s="12" t="s">
        <v>746</v>
      </c>
      <c r="D964" s="20">
        <v>5.63</v>
      </c>
      <c r="E964" s="18"/>
      <c r="F964" s="22">
        <v>58000.0</v>
      </c>
      <c r="G964" s="22">
        <v>7000.0</v>
      </c>
      <c r="H964" s="12" t="s">
        <v>747</v>
      </c>
    </row>
    <row r="965" hidden="1" outlineLevel="2">
      <c r="A965" s="16"/>
      <c r="C965" s="12" t="s">
        <v>241</v>
      </c>
      <c r="D965" s="20">
        <v>0.44</v>
      </c>
      <c r="E965" s="18"/>
      <c r="F965" s="22">
        <v>5000.0</v>
      </c>
      <c r="G965" s="22">
        <v>2650.0</v>
      </c>
    </row>
    <row r="966" hidden="1" outlineLevel="2">
      <c r="A966" s="16"/>
      <c r="C966" s="12" t="s">
        <v>748</v>
      </c>
      <c r="D966" s="20">
        <v>1.06</v>
      </c>
      <c r="E966" s="22">
        <v>13000.0</v>
      </c>
      <c r="F966" s="18"/>
      <c r="G966" s="22">
        <v>8500.0</v>
      </c>
    </row>
    <row r="967" hidden="1" outlineLevel="2">
      <c r="A967" s="16"/>
      <c r="C967" s="12" t="s">
        <v>749</v>
      </c>
      <c r="D967" s="20">
        <v>1.17</v>
      </c>
      <c r="F967" s="18"/>
    </row>
    <row r="968" hidden="1" outlineLevel="2">
      <c r="A968" s="16"/>
      <c r="C968" s="12" t="s">
        <v>750</v>
      </c>
      <c r="D968" s="20">
        <v>0.67</v>
      </c>
      <c r="F968" s="18"/>
    </row>
    <row r="969" hidden="1" outlineLevel="2">
      <c r="A969" s="16"/>
      <c r="C969" s="12" t="s">
        <v>751</v>
      </c>
      <c r="D969" s="20">
        <v>0.68</v>
      </c>
      <c r="F969" s="18"/>
    </row>
    <row r="970" hidden="1" outlineLevel="2">
      <c r="A970" s="16"/>
      <c r="D970" s="17"/>
      <c r="E970" s="18"/>
      <c r="F970" s="14" t="s">
        <v>21</v>
      </c>
      <c r="G970" s="15">
        <v>18150.0</v>
      </c>
    </row>
    <row r="971" hidden="1" outlineLevel="2">
      <c r="A971" s="16"/>
      <c r="D971" s="17"/>
      <c r="E971" s="10" t="s">
        <v>13</v>
      </c>
      <c r="F971" s="18"/>
      <c r="G971" s="18"/>
    </row>
    <row r="972" hidden="1" outlineLevel="2">
      <c r="A972" s="19">
        <v>44021.0</v>
      </c>
      <c r="B972" s="12" t="s">
        <v>44</v>
      </c>
      <c r="C972" s="12" t="s">
        <v>752</v>
      </c>
      <c r="D972" s="20">
        <v>2.75</v>
      </c>
      <c r="E972" s="22">
        <v>9000.0</v>
      </c>
      <c r="F972" s="18"/>
      <c r="G972" s="22">
        <v>9800.0</v>
      </c>
    </row>
    <row r="973" hidden="1" outlineLevel="2">
      <c r="A973" s="16"/>
      <c r="D973" s="17"/>
      <c r="E973" s="18"/>
      <c r="F973" s="14" t="s">
        <v>21</v>
      </c>
      <c r="G973" s="14">
        <f>sum(G972)</f>
        <v>9800</v>
      </c>
    </row>
    <row r="974" hidden="1" outlineLevel="2">
      <c r="A974" s="16"/>
      <c r="D974" s="17"/>
      <c r="E974" s="10" t="s">
        <v>13</v>
      </c>
      <c r="F974" s="18"/>
      <c r="G974" s="18"/>
    </row>
    <row r="975" hidden="1" outlineLevel="2">
      <c r="A975" s="19">
        <v>44052.0</v>
      </c>
      <c r="B975" s="12" t="s">
        <v>261</v>
      </c>
      <c r="C975" s="12" t="s">
        <v>753</v>
      </c>
      <c r="D975" s="20">
        <v>2.8</v>
      </c>
      <c r="E975" s="22">
        <v>19000.0</v>
      </c>
      <c r="F975" s="18"/>
      <c r="G975" s="22">
        <v>3500.0</v>
      </c>
    </row>
    <row r="976" hidden="1" outlineLevel="2">
      <c r="A976" s="16"/>
      <c r="C976" s="12" t="s">
        <v>754</v>
      </c>
      <c r="D976" s="20">
        <v>0.21</v>
      </c>
      <c r="E976" s="18"/>
      <c r="F976" s="22">
        <v>1500.0</v>
      </c>
      <c r="G976" s="22">
        <v>400.0</v>
      </c>
    </row>
    <row r="977" hidden="1" outlineLevel="2">
      <c r="A977" s="16"/>
      <c r="C977" s="12" t="s">
        <v>755</v>
      </c>
      <c r="D977" s="20" t="s">
        <v>756</v>
      </c>
      <c r="E977" s="18"/>
      <c r="F977" s="22">
        <v>55000.0</v>
      </c>
      <c r="G977" s="22">
        <v>13800.0</v>
      </c>
      <c r="H977" s="12" t="s">
        <v>757</v>
      </c>
      <c r="I977" s="106" t="s">
        <v>758</v>
      </c>
    </row>
    <row r="978" hidden="1" outlineLevel="2">
      <c r="A978" s="16"/>
      <c r="C978" s="12" t="s">
        <v>759</v>
      </c>
      <c r="D978" s="20" t="s">
        <v>760</v>
      </c>
      <c r="E978" s="22">
        <v>40500.0</v>
      </c>
      <c r="F978" s="18"/>
    </row>
    <row r="979" hidden="1" outlineLevel="2">
      <c r="A979" s="16"/>
      <c r="C979" s="12" t="s">
        <v>761</v>
      </c>
      <c r="D979" s="17"/>
      <c r="E979" s="18"/>
      <c r="F979" s="18"/>
      <c r="G979" s="18"/>
      <c r="I979" s="12"/>
    </row>
    <row r="980" hidden="1" outlineLevel="2">
      <c r="A980" s="16"/>
      <c r="C980" s="12" t="s">
        <v>762</v>
      </c>
      <c r="D980" s="20">
        <v>17.08</v>
      </c>
      <c r="E980" s="22">
        <v>119000.0</v>
      </c>
      <c r="F980" s="22">
        <v>136000.0</v>
      </c>
      <c r="G980" s="22">
        <f>136000-119000</f>
        <v>17000</v>
      </c>
      <c r="H980" s="12" t="s">
        <v>763</v>
      </c>
      <c r="I980" s="12" t="s">
        <v>600</v>
      </c>
    </row>
    <row r="981" hidden="1" outlineLevel="2">
      <c r="A981" s="16"/>
      <c r="D981" s="17"/>
      <c r="E981" s="18"/>
      <c r="F981" s="14" t="s">
        <v>21</v>
      </c>
      <c r="G981" s="14">
        <f>sum(G975:G980)</f>
        <v>34700</v>
      </c>
    </row>
    <row r="982" hidden="1" outlineLevel="2">
      <c r="A982" s="16"/>
      <c r="D982" s="17"/>
      <c r="E982" s="10" t="s">
        <v>13</v>
      </c>
      <c r="F982" s="18"/>
      <c r="G982" s="18"/>
    </row>
    <row r="983" hidden="1" outlineLevel="2">
      <c r="A983" s="19">
        <v>44083.0</v>
      </c>
      <c r="B983" s="12" t="s">
        <v>14</v>
      </c>
      <c r="C983" s="12" t="s">
        <v>322</v>
      </c>
      <c r="D983" s="20">
        <v>0.15</v>
      </c>
      <c r="E983" s="18"/>
      <c r="F983" s="22">
        <v>1400.0</v>
      </c>
      <c r="G983" s="22">
        <v>900.0</v>
      </c>
    </row>
    <row r="984" hidden="1" outlineLevel="2">
      <c r="A984" s="16"/>
      <c r="C984" s="12" t="s">
        <v>30</v>
      </c>
      <c r="D984" s="20">
        <v>1.16</v>
      </c>
      <c r="E984" s="22">
        <v>4000.0</v>
      </c>
      <c r="F984" s="18"/>
      <c r="G984" s="22">
        <v>2000.0</v>
      </c>
      <c r="H984" s="12" t="s">
        <v>764</v>
      </c>
    </row>
    <row r="985" hidden="1" outlineLevel="2">
      <c r="A985" s="16"/>
      <c r="C985" s="12" t="s">
        <v>241</v>
      </c>
      <c r="D985" s="20">
        <v>0.58</v>
      </c>
      <c r="E985" s="18"/>
      <c r="F985" s="22">
        <v>5000.0</v>
      </c>
    </row>
    <row r="986" hidden="1" outlineLevel="2">
      <c r="A986" s="16"/>
      <c r="C986" s="12" t="s">
        <v>267</v>
      </c>
      <c r="D986" s="20">
        <v>0.23</v>
      </c>
      <c r="E986" s="18"/>
      <c r="F986" s="22">
        <v>1500.0</v>
      </c>
      <c r="G986" s="22">
        <v>1000.0</v>
      </c>
      <c r="H986" s="12" t="s">
        <v>129</v>
      </c>
    </row>
    <row r="987" hidden="1" outlineLevel="2">
      <c r="A987" s="16"/>
      <c r="C987" s="12" t="s">
        <v>765</v>
      </c>
      <c r="D987" s="20">
        <v>0.14</v>
      </c>
      <c r="E987" s="22">
        <v>500.0</v>
      </c>
      <c r="F987" s="22"/>
    </row>
    <row r="988" hidden="1" outlineLevel="2">
      <c r="A988" s="16"/>
      <c r="C988" s="12" t="s">
        <v>766</v>
      </c>
      <c r="D988" s="20">
        <v>1.14</v>
      </c>
      <c r="E988" s="22"/>
      <c r="F988" s="22">
        <v>14000.0</v>
      </c>
      <c r="G988" s="22">
        <v>8000.0</v>
      </c>
      <c r="H988" s="12"/>
    </row>
    <row r="989" hidden="1" outlineLevel="2">
      <c r="A989" s="16"/>
      <c r="D989" s="17"/>
      <c r="E989" s="18"/>
      <c r="F989" s="14" t="s">
        <v>21</v>
      </c>
      <c r="G989" s="14">
        <f>sum(G983:G988)</f>
        <v>11900</v>
      </c>
    </row>
    <row r="990" hidden="1" outlineLevel="2">
      <c r="A990" s="16"/>
      <c r="D990" s="17"/>
      <c r="E990" s="10" t="s">
        <v>13</v>
      </c>
      <c r="F990" s="18"/>
      <c r="G990" s="18"/>
      <c r="H990" s="30" t="s">
        <v>184</v>
      </c>
      <c r="I990" s="30">
        <v>11200.0</v>
      </c>
    </row>
    <row r="991" hidden="1" outlineLevel="2">
      <c r="A991" s="25" t="s">
        <v>767</v>
      </c>
      <c r="H991" s="30" t="s">
        <v>185</v>
      </c>
      <c r="I991" s="107">
        <f>G989+G981+G973+G970</f>
        <v>74550</v>
      </c>
    </row>
    <row r="992" hidden="1" outlineLevel="2">
      <c r="A992" s="16"/>
      <c r="D992" s="17"/>
      <c r="E992" s="10" t="s">
        <v>13</v>
      </c>
      <c r="F992" s="18"/>
      <c r="G992" s="18"/>
    </row>
    <row r="993" hidden="1" outlineLevel="2">
      <c r="A993" s="19">
        <v>44174.0</v>
      </c>
      <c r="B993" s="12" t="s">
        <v>31</v>
      </c>
      <c r="C993" s="12" t="s">
        <v>195</v>
      </c>
      <c r="D993" s="20">
        <v>3.15</v>
      </c>
      <c r="F993" s="12">
        <v>32000.0</v>
      </c>
      <c r="G993" s="22">
        <v>7470.0</v>
      </c>
      <c r="H993" s="12" t="s">
        <v>768</v>
      </c>
    </row>
    <row r="994" hidden="1" outlineLevel="2">
      <c r="A994" s="16"/>
      <c r="C994" s="12" t="s">
        <v>19</v>
      </c>
      <c r="D994" s="20">
        <v>3.0</v>
      </c>
      <c r="E994" s="12">
        <v>13800.0</v>
      </c>
      <c r="F994" s="18"/>
    </row>
    <row r="995" hidden="1" outlineLevel="2">
      <c r="A995" s="16"/>
      <c r="C995" s="12" t="s">
        <v>59</v>
      </c>
      <c r="D995" s="20">
        <v>1.12</v>
      </c>
      <c r="E995" s="10"/>
      <c r="F995" s="22">
        <v>11000.0</v>
      </c>
      <c r="G995" s="22">
        <v>2750.0</v>
      </c>
      <c r="H995" s="12" t="s">
        <v>393</v>
      </c>
    </row>
    <row r="996" hidden="1" outlineLevel="2">
      <c r="A996" s="19"/>
      <c r="C996" s="12" t="s">
        <v>769</v>
      </c>
      <c r="D996" s="20" t="s">
        <v>770</v>
      </c>
      <c r="E996" s="22">
        <v>9000.0</v>
      </c>
      <c r="F996" s="18"/>
    </row>
    <row r="997" hidden="1" outlineLevel="2">
      <c r="A997" s="16"/>
      <c r="C997" s="12" t="s">
        <v>771</v>
      </c>
      <c r="D997" s="20">
        <v>1.5</v>
      </c>
      <c r="E997" s="18"/>
      <c r="F997" s="22">
        <v>15000.0</v>
      </c>
      <c r="G997" s="18"/>
    </row>
    <row r="998" hidden="1" outlineLevel="2">
      <c r="A998" s="16"/>
      <c r="C998" s="12" t="s">
        <v>772</v>
      </c>
      <c r="D998" s="20">
        <v>1.03</v>
      </c>
      <c r="E998" s="22">
        <v>8500.0</v>
      </c>
      <c r="F998" s="18"/>
      <c r="G998" s="22">
        <v>0.0</v>
      </c>
    </row>
    <row r="999" hidden="1" outlineLevel="2">
      <c r="A999" s="16"/>
      <c r="D999" s="17"/>
      <c r="E999" s="18"/>
      <c r="F999" s="14" t="s">
        <v>21</v>
      </c>
      <c r="G999" s="14">
        <f>sum(7470+2750)</f>
        <v>10220</v>
      </c>
    </row>
    <row r="1000" hidden="1" outlineLevel="2">
      <c r="A1000" s="16"/>
      <c r="D1000" s="17"/>
      <c r="E1000" s="10" t="s">
        <v>13</v>
      </c>
      <c r="F1000" s="18"/>
      <c r="G1000" s="18"/>
    </row>
    <row r="1001" hidden="1" outlineLevel="2">
      <c r="A1001" s="24" t="s">
        <v>773</v>
      </c>
      <c r="B1001" s="12" t="s">
        <v>36</v>
      </c>
      <c r="C1001" s="12" t="s">
        <v>774</v>
      </c>
      <c r="D1001" s="20">
        <v>2.33</v>
      </c>
      <c r="E1001" s="22">
        <v>14500.0</v>
      </c>
      <c r="F1001" s="18"/>
      <c r="G1001" s="22">
        <v>2200.0</v>
      </c>
    </row>
    <row r="1002" hidden="1" outlineLevel="2">
      <c r="A1002" s="16"/>
      <c r="C1002" s="12" t="s">
        <v>775</v>
      </c>
      <c r="D1002" s="20">
        <v>5.11</v>
      </c>
      <c r="E1002" s="22">
        <v>38600.0</v>
      </c>
      <c r="F1002" s="22">
        <v>54000.0</v>
      </c>
      <c r="G1002" s="22">
        <v>15400.0</v>
      </c>
      <c r="H1002" s="12" t="s">
        <v>105</v>
      </c>
    </row>
    <row r="1003" hidden="1" outlineLevel="2">
      <c r="A1003" s="16"/>
      <c r="C1003" s="12" t="s">
        <v>121</v>
      </c>
      <c r="D1003" s="20">
        <v>0.16</v>
      </c>
      <c r="E1003" s="18"/>
      <c r="F1003" s="22">
        <v>1000.0</v>
      </c>
      <c r="G1003" s="22">
        <v>1200.0</v>
      </c>
    </row>
    <row r="1004" hidden="1" outlineLevel="2">
      <c r="A1004" s="16"/>
      <c r="C1004" s="12" t="s">
        <v>776</v>
      </c>
      <c r="D1004" s="20">
        <v>0.14</v>
      </c>
      <c r="E1004" s="22">
        <v>300.0</v>
      </c>
      <c r="F1004" s="18"/>
    </row>
    <row r="1005" hidden="1" outlineLevel="2">
      <c r="A1005" s="16"/>
      <c r="C1005" s="12" t="s">
        <v>777</v>
      </c>
      <c r="D1005" s="20">
        <v>0.48</v>
      </c>
      <c r="E1005" s="22"/>
      <c r="F1005" s="22">
        <v>7500.0</v>
      </c>
      <c r="G1005" s="22">
        <v>3700.0</v>
      </c>
    </row>
    <row r="1006" hidden="1" outlineLevel="2">
      <c r="A1006" s="16"/>
      <c r="C1006" s="12" t="s">
        <v>778</v>
      </c>
      <c r="D1006" s="20">
        <v>2.2</v>
      </c>
      <c r="E1006" s="22"/>
      <c r="F1006" s="22">
        <v>21550.0</v>
      </c>
      <c r="G1006" s="22">
        <v>750.0</v>
      </c>
    </row>
    <row r="1007" hidden="1" outlineLevel="2">
      <c r="A1007" s="16"/>
      <c r="D1007" s="17"/>
      <c r="E1007" s="18"/>
      <c r="F1007" s="14" t="s">
        <v>21</v>
      </c>
      <c r="G1007" s="14">
        <f>sum(G1001:G1006)</f>
        <v>23250</v>
      </c>
    </row>
    <row r="1008" hidden="1" outlineLevel="2">
      <c r="A1008" s="16"/>
      <c r="D1008" s="17"/>
      <c r="E1008" s="10" t="s">
        <v>13</v>
      </c>
      <c r="F1008" s="18"/>
      <c r="G1008" s="18"/>
    </row>
    <row r="1009" hidden="1" outlineLevel="2">
      <c r="A1009" s="24" t="s">
        <v>779</v>
      </c>
      <c r="B1009" s="12" t="s">
        <v>44</v>
      </c>
      <c r="C1009" s="12" t="s">
        <v>780</v>
      </c>
      <c r="D1009" s="20">
        <v>1.37</v>
      </c>
      <c r="E1009" s="22">
        <v>6200.0</v>
      </c>
      <c r="F1009" s="18"/>
      <c r="G1009" s="22">
        <v>4500.0</v>
      </c>
      <c r="H1009" s="12" t="s">
        <v>334</v>
      </c>
      <c r="I1009" s="12" t="s">
        <v>781</v>
      </c>
    </row>
    <row r="1010" hidden="1" outlineLevel="2">
      <c r="A1010" s="16"/>
      <c r="C1010" s="12" t="s">
        <v>782</v>
      </c>
      <c r="D1010" s="20" t="s">
        <v>783</v>
      </c>
      <c r="E1010" s="18"/>
      <c r="F1010" s="22" t="s">
        <v>784</v>
      </c>
      <c r="I1010" s="12" t="s">
        <v>785</v>
      </c>
    </row>
    <row r="1011" hidden="1" outlineLevel="2">
      <c r="A1011" s="16"/>
      <c r="C1011" s="12" t="s">
        <v>786</v>
      </c>
      <c r="D1011" s="20">
        <v>2.7</v>
      </c>
      <c r="E1011" s="22">
        <v>9000.0</v>
      </c>
      <c r="F1011" s="18"/>
      <c r="G1011" s="22">
        <v>1000.0</v>
      </c>
    </row>
    <row r="1012" hidden="1" outlineLevel="2">
      <c r="A1012" s="16"/>
      <c r="D1012" s="17"/>
      <c r="E1012" s="18"/>
      <c r="F1012" s="14" t="s">
        <v>21</v>
      </c>
      <c r="G1012" s="14">
        <f>sum(G1009:G1011)</f>
        <v>5500</v>
      </c>
    </row>
    <row r="1013" hidden="1" outlineLevel="2">
      <c r="A1013" s="16"/>
      <c r="D1013" s="17"/>
      <c r="E1013" s="10" t="s">
        <v>13</v>
      </c>
      <c r="F1013" s="18"/>
      <c r="G1013" s="18"/>
    </row>
    <row r="1014" hidden="1" outlineLevel="2">
      <c r="A1014" s="24" t="s">
        <v>787</v>
      </c>
      <c r="B1014" s="12" t="s">
        <v>50</v>
      </c>
      <c r="C1014" s="12" t="s">
        <v>788</v>
      </c>
      <c r="D1014" s="20">
        <v>0.76</v>
      </c>
      <c r="E1014" s="22">
        <v>5000.0</v>
      </c>
      <c r="F1014" s="18"/>
      <c r="G1014" s="22">
        <v>0.0</v>
      </c>
    </row>
    <row r="1015" hidden="1" outlineLevel="2">
      <c r="A1015" s="16"/>
      <c r="C1015" s="12" t="s">
        <v>789</v>
      </c>
      <c r="D1015" s="20" t="s">
        <v>790</v>
      </c>
      <c r="E1015" s="22">
        <v>6200.0</v>
      </c>
      <c r="F1015" s="18"/>
      <c r="G1015" s="22">
        <v>4900.0</v>
      </c>
    </row>
    <row r="1016" hidden="1" outlineLevel="2">
      <c r="A1016" s="16"/>
      <c r="C1016" s="12" t="s">
        <v>791</v>
      </c>
      <c r="D1016" s="20">
        <v>1.25</v>
      </c>
      <c r="E1016" s="18"/>
      <c r="F1016" s="22">
        <v>14000.0</v>
      </c>
      <c r="G1016" s="22">
        <v>4750.0</v>
      </c>
    </row>
    <row r="1017" hidden="1" outlineLevel="2">
      <c r="A1017" s="16"/>
      <c r="C1017" s="12" t="s">
        <v>16</v>
      </c>
      <c r="D1017" s="20">
        <v>0.47</v>
      </c>
      <c r="E1017" s="18"/>
      <c r="F1017" s="22">
        <v>5000.0</v>
      </c>
    </row>
    <row r="1018" hidden="1" outlineLevel="2">
      <c r="A1018" s="16"/>
      <c r="C1018" s="12" t="s">
        <v>165</v>
      </c>
      <c r="D1018" s="20">
        <v>0.89</v>
      </c>
      <c r="E1018" s="22">
        <v>6000.0</v>
      </c>
      <c r="F1018" s="18"/>
    </row>
    <row r="1019" hidden="1" outlineLevel="2">
      <c r="A1019" s="16"/>
      <c r="C1019" s="12" t="s">
        <v>792</v>
      </c>
      <c r="D1019" s="20" t="s">
        <v>793</v>
      </c>
      <c r="E1019" s="18"/>
      <c r="F1019" s="22">
        <v>48000.0</v>
      </c>
      <c r="G1019" s="22">
        <v>9500.0</v>
      </c>
    </row>
    <row r="1020" hidden="1" outlineLevel="2">
      <c r="A1020" s="16"/>
      <c r="C1020" s="12" t="s">
        <v>794</v>
      </c>
      <c r="D1020" s="20"/>
      <c r="E1020" s="18"/>
      <c r="F1020" s="18"/>
      <c r="G1020" s="22">
        <v>2000.0</v>
      </c>
    </row>
    <row r="1021" hidden="1" outlineLevel="2">
      <c r="A1021" s="16"/>
      <c r="C1021" s="12" t="s">
        <v>795</v>
      </c>
      <c r="D1021" s="20">
        <v>5.27</v>
      </c>
      <c r="E1021" s="18"/>
      <c r="F1021" s="22">
        <v>52000.0</v>
      </c>
      <c r="G1021" s="18"/>
    </row>
    <row r="1022" hidden="1" outlineLevel="2">
      <c r="A1022" s="16"/>
      <c r="C1022" s="12" t="s">
        <v>796</v>
      </c>
      <c r="D1022" s="20">
        <v>2.4</v>
      </c>
      <c r="E1022" s="22">
        <v>17000.0</v>
      </c>
      <c r="F1022" s="22"/>
      <c r="G1022" s="22">
        <v>600.0</v>
      </c>
    </row>
    <row r="1023" hidden="1" outlineLevel="2">
      <c r="A1023" s="16"/>
      <c r="C1023" s="12" t="s">
        <v>797</v>
      </c>
      <c r="D1023" s="20">
        <v>8.08</v>
      </c>
      <c r="E1023" s="22">
        <v>65500.0</v>
      </c>
      <c r="F1023" s="22"/>
      <c r="G1023" s="22">
        <v>0.0</v>
      </c>
    </row>
    <row r="1024" hidden="1" outlineLevel="2">
      <c r="A1024" s="16"/>
      <c r="D1024" s="17"/>
      <c r="E1024" s="18"/>
      <c r="F1024" s="14" t="s">
        <v>21</v>
      </c>
      <c r="G1024" s="14">
        <f>sum(G1014:G1023)</f>
        <v>21750</v>
      </c>
    </row>
    <row r="1025" hidden="1" outlineLevel="2">
      <c r="A1025" s="16"/>
      <c r="D1025" s="17"/>
      <c r="E1025" s="10" t="s">
        <v>13</v>
      </c>
      <c r="F1025" s="18"/>
      <c r="G1025" s="18"/>
    </row>
    <row r="1026" hidden="1" outlineLevel="2">
      <c r="A1026" s="24" t="s">
        <v>798</v>
      </c>
      <c r="B1026" s="12" t="s">
        <v>14</v>
      </c>
      <c r="C1026" s="12" t="s">
        <v>799</v>
      </c>
      <c r="D1026" s="20" t="s">
        <v>800</v>
      </c>
      <c r="E1026" s="22">
        <v>10500.0</v>
      </c>
      <c r="F1026" s="18"/>
      <c r="G1026" s="22">
        <v>1500.0</v>
      </c>
      <c r="H1026" s="12" t="s">
        <v>801</v>
      </c>
    </row>
    <row r="1027" hidden="1" outlineLevel="2">
      <c r="A1027" s="16"/>
      <c r="D1027" s="17"/>
      <c r="E1027" s="18"/>
      <c r="F1027" s="14" t="s">
        <v>21</v>
      </c>
      <c r="G1027" s="14">
        <f>sum(G1026)</f>
        <v>1500</v>
      </c>
    </row>
    <row r="1028" hidden="1" outlineLevel="2">
      <c r="A1028" s="16"/>
      <c r="D1028" s="17"/>
      <c r="E1028" s="10" t="s">
        <v>13</v>
      </c>
      <c r="F1028" s="18"/>
      <c r="G1028" s="18"/>
    </row>
    <row r="1029" hidden="1" outlineLevel="2">
      <c r="A1029" s="24" t="s">
        <v>802</v>
      </c>
      <c r="B1029" s="12" t="s">
        <v>22</v>
      </c>
      <c r="C1029" s="12" t="s">
        <v>78</v>
      </c>
      <c r="D1029" s="20">
        <v>2.25</v>
      </c>
      <c r="E1029" s="22">
        <v>9500.0</v>
      </c>
      <c r="F1029" s="18"/>
      <c r="G1029" s="22">
        <v>5400.0</v>
      </c>
    </row>
    <row r="1030" hidden="1" outlineLevel="2">
      <c r="A1030" s="16"/>
      <c r="C1030" s="12" t="s">
        <v>241</v>
      </c>
      <c r="D1030" s="20">
        <v>0.66</v>
      </c>
      <c r="E1030" s="18"/>
      <c r="F1030" s="22">
        <v>5000.0</v>
      </c>
      <c r="G1030" s="22">
        <v>2300.0</v>
      </c>
      <c r="H1030" s="12" t="s">
        <v>268</v>
      </c>
    </row>
    <row r="1031" hidden="1" outlineLevel="2">
      <c r="A1031" s="16"/>
      <c r="D1031" s="17"/>
      <c r="E1031" s="18"/>
      <c r="F1031" s="14" t="s">
        <v>21</v>
      </c>
      <c r="G1031" s="14">
        <f>sum(G1029:G1030)</f>
        <v>7700</v>
      </c>
      <c r="H1031" s="30" t="s">
        <v>184</v>
      </c>
      <c r="I1031" s="30">
        <v>10500.0</v>
      </c>
    </row>
    <row r="1032" hidden="1" outlineLevel="2">
      <c r="A1032" s="16"/>
      <c r="D1032" s="17"/>
      <c r="E1032" s="10" t="s">
        <v>13</v>
      </c>
      <c r="F1032" s="18"/>
      <c r="G1032" s="18"/>
      <c r="H1032" s="30" t="s">
        <v>185</v>
      </c>
      <c r="I1032" s="108">
        <f>7700+1500+21750+5500+23250+10220</f>
        <v>69920</v>
      </c>
    </row>
    <row r="1033" hidden="1" outlineLevel="2">
      <c r="A1033" s="24" t="s">
        <v>803</v>
      </c>
      <c r="B1033" s="12" t="s">
        <v>31</v>
      </c>
      <c r="C1033" s="12" t="s">
        <v>804</v>
      </c>
      <c r="D1033" s="20">
        <v>7.25</v>
      </c>
      <c r="E1033" s="22">
        <v>43700.0</v>
      </c>
      <c r="F1033" s="18"/>
      <c r="G1033" s="22">
        <v>9000.0</v>
      </c>
    </row>
    <row r="1034" hidden="1" outlineLevel="2">
      <c r="A1034" s="16"/>
      <c r="C1034" s="12" t="s">
        <v>805</v>
      </c>
      <c r="D1034" s="20">
        <v>1.1</v>
      </c>
      <c r="E1034" s="18"/>
      <c r="F1034" s="22">
        <v>10500.0</v>
      </c>
      <c r="G1034" s="22">
        <v>6900.0</v>
      </c>
      <c r="H1034" s="12" t="s">
        <v>806</v>
      </c>
    </row>
    <row r="1035" hidden="1" outlineLevel="2">
      <c r="A1035" s="16"/>
      <c r="C1035" s="12" t="s">
        <v>52</v>
      </c>
      <c r="D1035" s="20">
        <v>0.72</v>
      </c>
      <c r="E1035" s="18"/>
      <c r="F1035" s="22">
        <v>6000.0</v>
      </c>
    </row>
    <row r="1036" hidden="1" outlineLevel="2">
      <c r="A1036" s="16"/>
      <c r="D1036" s="17"/>
      <c r="E1036" s="18"/>
      <c r="F1036" s="14" t="s">
        <v>21</v>
      </c>
      <c r="G1036" s="14">
        <f>sum(G1033:G1035)</f>
        <v>15900</v>
      </c>
    </row>
    <row r="1037" hidden="1" outlineLevel="2">
      <c r="A1037" s="16"/>
      <c r="D1037" s="17"/>
      <c r="E1037" s="10" t="s">
        <v>13</v>
      </c>
      <c r="F1037" s="18"/>
      <c r="G1037" s="18"/>
    </row>
    <row r="1038" hidden="1" outlineLevel="2">
      <c r="A1038" s="24" t="s">
        <v>807</v>
      </c>
      <c r="B1038" s="12" t="s">
        <v>36</v>
      </c>
      <c r="C1038" s="12" t="s">
        <v>808</v>
      </c>
      <c r="D1038" s="20" t="s">
        <v>809</v>
      </c>
      <c r="E1038" s="22">
        <v>12000.0</v>
      </c>
      <c r="F1038" s="18"/>
      <c r="G1038" s="22">
        <v>900.0</v>
      </c>
      <c r="H1038" s="12" t="s">
        <v>810</v>
      </c>
    </row>
    <row r="1039" hidden="1" outlineLevel="2">
      <c r="A1039" s="16"/>
      <c r="C1039" s="12" t="s">
        <v>811</v>
      </c>
      <c r="D1039" s="20">
        <v>0.98</v>
      </c>
      <c r="E1039" s="18"/>
      <c r="F1039" s="22">
        <v>10000.0</v>
      </c>
      <c r="G1039" s="22">
        <v>2750.0</v>
      </c>
      <c r="H1039" s="12" t="s">
        <v>812</v>
      </c>
    </row>
    <row r="1040" hidden="1" outlineLevel="2">
      <c r="A1040" s="16"/>
      <c r="C1040" s="12" t="s">
        <v>67</v>
      </c>
      <c r="D1040" s="20">
        <v>0.72</v>
      </c>
      <c r="E1040" s="22">
        <v>4500.0</v>
      </c>
      <c r="F1040" s="18"/>
    </row>
    <row r="1041" hidden="1" outlineLevel="2">
      <c r="A1041" s="16"/>
      <c r="C1041" s="12" t="s">
        <v>813</v>
      </c>
      <c r="D1041" s="20"/>
      <c r="E1041" s="22"/>
      <c r="F1041" s="18"/>
      <c r="G1041" s="22"/>
      <c r="H1041" s="12"/>
    </row>
    <row r="1042" hidden="1" outlineLevel="2">
      <c r="A1042" s="16"/>
      <c r="D1042" s="17"/>
      <c r="E1042" s="18"/>
      <c r="F1042" s="14" t="s">
        <v>21</v>
      </c>
      <c r="G1042" s="14">
        <f>sum(G1038:G1040)</f>
        <v>3650</v>
      </c>
    </row>
    <row r="1043" hidden="1" outlineLevel="2">
      <c r="A1043" s="16"/>
      <c r="D1043" s="17"/>
      <c r="E1043" s="10" t="s">
        <v>13</v>
      </c>
      <c r="F1043" s="18"/>
      <c r="G1043" s="18"/>
    </row>
    <row r="1044" hidden="1" outlineLevel="2">
      <c r="A1044" s="24" t="s">
        <v>814</v>
      </c>
      <c r="B1044" s="12" t="s">
        <v>44</v>
      </c>
      <c r="C1044" s="12" t="s">
        <v>815</v>
      </c>
      <c r="D1044" s="20">
        <v>22.0</v>
      </c>
      <c r="E1044" s="22">
        <v>160000.0</v>
      </c>
      <c r="F1044" s="18"/>
      <c r="G1044" s="22">
        <v>20000.0</v>
      </c>
      <c r="H1044" s="12" t="s">
        <v>816</v>
      </c>
    </row>
    <row r="1045" hidden="1" outlineLevel="2">
      <c r="A1045" s="24"/>
      <c r="B1045" s="12"/>
      <c r="C1045" s="12" t="s">
        <v>817</v>
      </c>
      <c r="D1045" s="20"/>
      <c r="E1045" s="22"/>
      <c r="F1045" s="18"/>
      <c r="G1045" s="22"/>
      <c r="H1045" s="12"/>
    </row>
    <row r="1046" hidden="1" outlineLevel="2">
      <c r="A1046" s="16"/>
      <c r="D1046" s="17"/>
      <c r="E1046" s="18"/>
      <c r="F1046" s="14" t="s">
        <v>21</v>
      </c>
      <c r="G1046" s="14">
        <f>sum(G1044)</f>
        <v>20000</v>
      </c>
    </row>
    <row r="1047" hidden="1" outlineLevel="2">
      <c r="A1047" s="16"/>
      <c r="D1047" s="17"/>
      <c r="E1047" s="10" t="s">
        <v>13</v>
      </c>
      <c r="F1047" s="18"/>
      <c r="G1047" s="18"/>
    </row>
    <row r="1048" hidden="1" outlineLevel="2">
      <c r="A1048" s="24" t="s">
        <v>818</v>
      </c>
      <c r="B1048" s="12" t="s">
        <v>50</v>
      </c>
      <c r="C1048" s="12" t="s">
        <v>165</v>
      </c>
      <c r="D1048" s="20">
        <v>1.13</v>
      </c>
      <c r="E1048" s="22">
        <v>8000.0</v>
      </c>
      <c r="F1048" s="18"/>
      <c r="G1048" s="22">
        <v>200.0</v>
      </c>
    </row>
    <row r="1049" hidden="1" outlineLevel="2">
      <c r="A1049" s="16"/>
      <c r="C1049" s="12" t="s">
        <v>117</v>
      </c>
      <c r="D1049" s="20">
        <v>0.63</v>
      </c>
      <c r="E1049" s="22">
        <v>1500.0</v>
      </c>
      <c r="F1049" s="22">
        <v>4500.0</v>
      </c>
      <c r="G1049" s="22">
        <v>6800.0</v>
      </c>
      <c r="H1049" s="12" t="s">
        <v>353</v>
      </c>
    </row>
    <row r="1050" hidden="1" outlineLevel="2">
      <c r="A1050" s="16"/>
      <c r="C1050" s="12" t="s">
        <v>819</v>
      </c>
      <c r="D1050" s="20">
        <v>0.28</v>
      </c>
    </row>
    <row r="1051" hidden="1" outlineLevel="2">
      <c r="A1051" s="16"/>
      <c r="C1051" s="12" t="s">
        <v>820</v>
      </c>
      <c r="D1051" s="20" t="s">
        <v>821</v>
      </c>
    </row>
    <row r="1052" hidden="1" outlineLevel="2">
      <c r="A1052" s="16"/>
      <c r="C1052" s="12" t="s">
        <v>67</v>
      </c>
      <c r="D1052" s="20">
        <v>1.42</v>
      </c>
      <c r="E1052" s="22">
        <v>8500.0</v>
      </c>
      <c r="F1052" s="22"/>
      <c r="G1052" s="22">
        <v>3850.0</v>
      </c>
      <c r="H1052" s="12" t="s">
        <v>822</v>
      </c>
    </row>
    <row r="1053" hidden="1" outlineLevel="2">
      <c r="A1053" s="16"/>
      <c r="C1053" s="12" t="s">
        <v>823</v>
      </c>
      <c r="D1053" s="20">
        <v>1.8</v>
      </c>
      <c r="E1053" s="22">
        <v>5000.0</v>
      </c>
      <c r="F1053" s="22"/>
    </row>
    <row r="1054" hidden="1" outlineLevel="2">
      <c r="A1054" s="16"/>
      <c r="C1054" s="12" t="s">
        <v>824</v>
      </c>
      <c r="D1054" s="20">
        <v>0.1</v>
      </c>
      <c r="E1054" s="22"/>
      <c r="F1054" s="22">
        <v>1500.0</v>
      </c>
    </row>
    <row r="1055" hidden="1" outlineLevel="2">
      <c r="A1055" s="16"/>
      <c r="C1055" s="12" t="s">
        <v>195</v>
      </c>
      <c r="D1055" s="20">
        <v>1.6</v>
      </c>
      <c r="E1055" s="22"/>
      <c r="F1055" s="22">
        <v>16800.0</v>
      </c>
      <c r="G1055" s="22">
        <v>5500.0</v>
      </c>
      <c r="H1055" s="12" t="s">
        <v>129</v>
      </c>
      <c r="I1055" s="12" t="s">
        <v>825</v>
      </c>
    </row>
    <row r="1056" hidden="1" outlineLevel="2">
      <c r="A1056" s="16"/>
      <c r="C1056" s="12" t="s">
        <v>826</v>
      </c>
      <c r="D1056" s="20">
        <v>0.33</v>
      </c>
      <c r="E1056" s="22"/>
      <c r="F1056" s="22">
        <v>1600.0</v>
      </c>
    </row>
    <row r="1057" hidden="1" outlineLevel="2">
      <c r="A1057" s="16"/>
      <c r="C1057" s="12" t="s">
        <v>827</v>
      </c>
      <c r="D1057" s="20">
        <v>2.9</v>
      </c>
      <c r="E1057" s="22">
        <v>17400.0</v>
      </c>
      <c r="F1057" s="22"/>
    </row>
    <row r="1058" hidden="1" outlineLevel="2">
      <c r="A1058" s="16"/>
      <c r="D1058" s="17"/>
      <c r="E1058" s="18"/>
      <c r="F1058" s="14" t="s">
        <v>21</v>
      </c>
      <c r="G1058" s="14">
        <f>sum(G1048:G1057)</f>
        <v>16350</v>
      </c>
    </row>
    <row r="1059" hidden="1" outlineLevel="2">
      <c r="A1059" s="16"/>
      <c r="D1059" s="17"/>
      <c r="E1059" s="10" t="s">
        <v>13</v>
      </c>
      <c r="F1059" s="18"/>
      <c r="G1059" s="18"/>
    </row>
    <row r="1060" hidden="1" outlineLevel="2">
      <c r="A1060" s="24" t="s">
        <v>828</v>
      </c>
      <c r="B1060" s="12" t="s">
        <v>14</v>
      </c>
      <c r="C1060" s="12" t="s">
        <v>829</v>
      </c>
      <c r="D1060" s="20">
        <v>0.99</v>
      </c>
      <c r="E1060" s="18"/>
      <c r="F1060" s="22">
        <v>9500.0</v>
      </c>
      <c r="G1060" s="22">
        <v>1900.0</v>
      </c>
      <c r="H1060" s="12" t="s">
        <v>278</v>
      </c>
      <c r="I1060" s="12" t="s">
        <v>830</v>
      </c>
    </row>
    <row r="1061" hidden="1" outlineLevel="2">
      <c r="A1061" s="16"/>
      <c r="C1061" s="12" t="s">
        <v>780</v>
      </c>
      <c r="D1061" s="20">
        <v>1.0</v>
      </c>
      <c r="E1061" s="22">
        <v>4500.0</v>
      </c>
      <c r="F1061" s="18"/>
      <c r="I1061" s="12" t="s">
        <v>831</v>
      </c>
    </row>
    <row r="1062" hidden="1" outlineLevel="2">
      <c r="A1062" s="16"/>
      <c r="C1062" s="12" t="s">
        <v>78</v>
      </c>
      <c r="D1062" s="20">
        <v>1.0</v>
      </c>
      <c r="E1062" s="22">
        <v>5000.0</v>
      </c>
      <c r="F1062" s="18"/>
      <c r="G1062" s="22">
        <v>1500.0</v>
      </c>
    </row>
    <row r="1063" hidden="1" outlineLevel="2">
      <c r="A1063" s="16"/>
      <c r="C1063" s="12" t="s">
        <v>832</v>
      </c>
      <c r="D1063" s="20">
        <v>8.08</v>
      </c>
      <c r="E1063" s="18"/>
      <c r="F1063" s="22">
        <v>130000.0</v>
      </c>
      <c r="G1063" s="22">
        <v>20000.0</v>
      </c>
      <c r="H1063" s="12" t="s">
        <v>833</v>
      </c>
    </row>
    <row r="1064" hidden="1" outlineLevel="2">
      <c r="A1064" s="16"/>
      <c r="C1064" s="12" t="s">
        <v>834</v>
      </c>
      <c r="D1064" s="20">
        <v>4.7</v>
      </c>
      <c r="E1064" s="18"/>
    </row>
    <row r="1065" hidden="1" outlineLevel="2">
      <c r="A1065" s="16"/>
      <c r="C1065" s="12" t="s">
        <v>240</v>
      </c>
      <c r="D1065" s="20">
        <v>0.87</v>
      </c>
      <c r="E1065" s="18"/>
      <c r="I1065" s="12" t="s">
        <v>835</v>
      </c>
    </row>
    <row r="1066" hidden="1" outlineLevel="2">
      <c r="A1066" s="16"/>
      <c r="C1066" s="12" t="s">
        <v>241</v>
      </c>
      <c r="D1066" s="12">
        <v>0.75</v>
      </c>
      <c r="F1066" s="12">
        <v>6000.0</v>
      </c>
      <c r="I1066" s="12" t="s">
        <v>836</v>
      </c>
    </row>
    <row r="1067" hidden="1" outlineLevel="2">
      <c r="A1067" s="16"/>
      <c r="C1067" s="12" t="s">
        <v>267</v>
      </c>
      <c r="D1067" s="20">
        <v>0.17</v>
      </c>
      <c r="E1067" s="18"/>
      <c r="F1067" s="22">
        <v>1000.0</v>
      </c>
    </row>
    <row r="1068" hidden="1" outlineLevel="2">
      <c r="A1068" s="16"/>
      <c r="C1068" s="12" t="s">
        <v>837</v>
      </c>
      <c r="D1068" s="20">
        <v>1.06</v>
      </c>
      <c r="E1068" s="22">
        <v>6500.0</v>
      </c>
      <c r="F1068" s="18"/>
      <c r="G1068" s="22">
        <v>0.0</v>
      </c>
    </row>
    <row r="1069" hidden="1" outlineLevel="2">
      <c r="A1069" s="16"/>
      <c r="D1069" s="17"/>
      <c r="E1069" s="18"/>
      <c r="F1069" s="14" t="s">
        <v>21</v>
      </c>
      <c r="G1069" s="14">
        <f>sum(G1060:G1063)</f>
        <v>23400</v>
      </c>
    </row>
    <row r="1070" hidden="1" outlineLevel="2">
      <c r="A1070" s="16"/>
      <c r="D1070" s="17"/>
      <c r="E1070" s="10" t="s">
        <v>13</v>
      </c>
      <c r="F1070" s="18"/>
      <c r="G1070" s="18"/>
    </row>
    <row r="1071" hidden="1" outlineLevel="2">
      <c r="A1071" s="24" t="s">
        <v>838</v>
      </c>
      <c r="B1071" s="12" t="s">
        <v>22</v>
      </c>
      <c r="C1071" s="12" t="s">
        <v>611</v>
      </c>
      <c r="D1071" s="20">
        <v>0.46</v>
      </c>
      <c r="E1071" s="18"/>
      <c r="F1071" s="22">
        <v>4000.0</v>
      </c>
      <c r="G1071" s="22">
        <v>400.0</v>
      </c>
      <c r="I1071" s="12" t="s">
        <v>839</v>
      </c>
    </row>
    <row r="1072" hidden="1" outlineLevel="2">
      <c r="A1072" s="16"/>
      <c r="C1072" s="12" t="s">
        <v>840</v>
      </c>
      <c r="D1072" s="20">
        <v>1.0</v>
      </c>
      <c r="E1072" s="18"/>
      <c r="F1072" s="22">
        <v>12000.0</v>
      </c>
      <c r="G1072" s="22">
        <v>3150.0</v>
      </c>
      <c r="I1072" s="12" t="s">
        <v>841</v>
      </c>
    </row>
    <row r="1073" hidden="1" outlineLevel="2">
      <c r="A1073" s="16"/>
      <c r="C1073" s="12" t="s">
        <v>842</v>
      </c>
      <c r="D1073" s="20">
        <v>6.85</v>
      </c>
      <c r="E1073" s="18"/>
      <c r="F1073" s="22">
        <v>68000.0</v>
      </c>
      <c r="G1073" s="22">
        <v>10700.0</v>
      </c>
      <c r="I1073" s="12" t="s">
        <v>843</v>
      </c>
    </row>
    <row r="1074" hidden="1" outlineLevel="2">
      <c r="A1074" s="16"/>
      <c r="C1074" s="12" t="s">
        <v>844</v>
      </c>
      <c r="D1074" s="20">
        <v>7.6</v>
      </c>
      <c r="E1074" s="22">
        <v>55000.0</v>
      </c>
      <c r="F1074" s="18"/>
    </row>
    <row r="1075" hidden="1" outlineLevel="2">
      <c r="A1075" s="16"/>
      <c r="C1075" s="12" t="s">
        <v>845</v>
      </c>
      <c r="D1075" s="20">
        <v>11.02</v>
      </c>
      <c r="E1075" s="22"/>
      <c r="F1075" s="22">
        <v>110000.0</v>
      </c>
      <c r="G1075" s="18"/>
      <c r="H1075" s="12" t="s">
        <v>846</v>
      </c>
    </row>
    <row r="1076" hidden="1" outlineLevel="2">
      <c r="A1076" s="16"/>
      <c r="C1076" s="12" t="s">
        <v>847</v>
      </c>
      <c r="D1076" s="20">
        <v>1.13</v>
      </c>
      <c r="E1076" s="22"/>
      <c r="F1076" s="22">
        <v>11000.0</v>
      </c>
      <c r="G1076" s="18"/>
    </row>
    <row r="1077" hidden="1" outlineLevel="2">
      <c r="A1077" s="16"/>
      <c r="D1077" s="17"/>
      <c r="E1077" s="18"/>
      <c r="F1077" s="14" t="s">
        <v>21</v>
      </c>
      <c r="G1077" s="14">
        <f>sum(G1071:G1074)</f>
        <v>14250</v>
      </c>
      <c r="H1077" s="30" t="s">
        <v>184</v>
      </c>
      <c r="I1077" s="30">
        <v>14050.0</v>
      </c>
    </row>
    <row r="1078" hidden="1" outlineLevel="2">
      <c r="A1078" s="16"/>
      <c r="D1078" s="17"/>
      <c r="E1078" s="10" t="s">
        <v>13</v>
      </c>
      <c r="F1078" s="18"/>
      <c r="G1078" s="18"/>
      <c r="H1078" s="30" t="s">
        <v>185</v>
      </c>
      <c r="I1078" s="30">
        <v>93550.0</v>
      </c>
    </row>
    <row r="1079" hidden="1" outlineLevel="2">
      <c r="A1079" s="24" t="s">
        <v>848</v>
      </c>
      <c r="B1079" s="12" t="s">
        <v>31</v>
      </c>
      <c r="C1079" s="12" t="s">
        <v>322</v>
      </c>
      <c r="D1079" s="20">
        <v>0.23</v>
      </c>
      <c r="E1079" s="18"/>
      <c r="F1079" s="22">
        <v>1000.0</v>
      </c>
      <c r="G1079" s="22">
        <v>15300.0</v>
      </c>
      <c r="H1079" s="12" t="s">
        <v>849</v>
      </c>
    </row>
    <row r="1080" hidden="1" outlineLevel="2">
      <c r="A1080" s="16"/>
      <c r="C1080" s="12" t="s">
        <v>221</v>
      </c>
      <c r="D1080" s="20">
        <v>10.5</v>
      </c>
      <c r="E1080" s="22">
        <v>80000.0</v>
      </c>
      <c r="F1080" s="18"/>
      <c r="I1080" s="12" t="s">
        <v>600</v>
      </c>
    </row>
    <row r="1081" hidden="1" outlineLevel="2">
      <c r="A1081" s="16"/>
      <c r="C1081" s="12" t="s">
        <v>159</v>
      </c>
      <c r="D1081" s="20">
        <v>10.58</v>
      </c>
      <c r="E1081" s="22">
        <v>65000.0</v>
      </c>
      <c r="F1081" s="18"/>
    </row>
    <row r="1082" hidden="1" outlineLevel="2">
      <c r="A1082" s="16"/>
      <c r="C1082" s="12" t="s">
        <v>850</v>
      </c>
      <c r="D1082" s="20">
        <v>18.84</v>
      </c>
      <c r="E1082" s="22">
        <v>123000.0</v>
      </c>
      <c r="F1082" s="18"/>
    </row>
    <row r="1083" hidden="1" outlineLevel="2">
      <c r="A1083" s="16"/>
      <c r="C1083" s="12" t="s">
        <v>851</v>
      </c>
      <c r="D1083" s="20">
        <v>4.58</v>
      </c>
      <c r="E1083" s="22"/>
      <c r="F1083" s="22">
        <v>46000.0</v>
      </c>
      <c r="G1083" s="22">
        <v>11500.0</v>
      </c>
      <c r="H1083" s="12" t="s">
        <v>852</v>
      </c>
      <c r="I1083" s="12"/>
    </row>
    <row r="1084" hidden="1" outlineLevel="2">
      <c r="A1084" s="16"/>
      <c r="C1084" s="12" t="s">
        <v>16</v>
      </c>
      <c r="D1084" s="20">
        <v>0.47</v>
      </c>
      <c r="E1084" s="22"/>
      <c r="F1084" s="22">
        <v>5000.0</v>
      </c>
      <c r="I1084" s="12"/>
    </row>
    <row r="1085" hidden="1" outlineLevel="2">
      <c r="A1085" s="16"/>
      <c r="D1085" s="17"/>
      <c r="E1085" s="18"/>
      <c r="F1085" s="14" t="s">
        <v>21</v>
      </c>
      <c r="G1085" s="15">
        <f>sum(G1079:G1084)</f>
        <v>26800</v>
      </c>
    </row>
    <row r="1086" hidden="1" outlineLevel="2">
      <c r="A1086" s="16"/>
      <c r="D1086" s="17"/>
      <c r="E1086" s="10" t="s">
        <v>13</v>
      </c>
      <c r="F1086" s="18"/>
      <c r="G1086" s="18"/>
    </row>
    <row r="1087" hidden="1" outlineLevel="2">
      <c r="A1087" s="24" t="s">
        <v>853</v>
      </c>
      <c r="B1087" s="12" t="s">
        <v>36</v>
      </c>
      <c r="C1087" s="12" t="s">
        <v>854</v>
      </c>
      <c r="D1087" s="20">
        <v>0.7</v>
      </c>
      <c r="E1087" s="18"/>
      <c r="F1087" s="22">
        <v>6500.0</v>
      </c>
      <c r="G1087" s="22">
        <v>1400.0</v>
      </c>
    </row>
    <row r="1088" hidden="1" outlineLevel="2">
      <c r="A1088" s="16"/>
      <c r="C1088" s="12" t="s">
        <v>855</v>
      </c>
      <c r="D1088" s="20">
        <v>1.08</v>
      </c>
      <c r="E1088" s="18"/>
      <c r="F1088" s="22">
        <v>12800.0</v>
      </c>
      <c r="G1088" s="18"/>
    </row>
    <row r="1089" hidden="1" outlineLevel="2">
      <c r="A1089" s="16"/>
      <c r="C1089" s="12" t="s">
        <v>65</v>
      </c>
      <c r="D1089" s="20">
        <v>1.11</v>
      </c>
      <c r="E1089" s="22">
        <v>8000.0</v>
      </c>
      <c r="F1089" s="18"/>
      <c r="G1089" s="22">
        <v>0.0</v>
      </c>
    </row>
    <row r="1090" hidden="1" outlineLevel="2">
      <c r="A1090" s="16"/>
      <c r="C1090" s="12" t="s">
        <v>856</v>
      </c>
      <c r="D1090" s="20">
        <v>9.97</v>
      </c>
      <c r="E1090" s="18"/>
      <c r="F1090" s="22">
        <v>104000.0</v>
      </c>
      <c r="G1090" s="22">
        <v>23000.0</v>
      </c>
    </row>
    <row r="1091" hidden="1" outlineLevel="2">
      <c r="A1091" s="16"/>
      <c r="C1091" s="12" t="s">
        <v>857</v>
      </c>
      <c r="D1091" s="20">
        <v>1.2</v>
      </c>
      <c r="E1091" s="18"/>
      <c r="F1091" s="22">
        <v>14900.0</v>
      </c>
      <c r="G1091" s="22">
        <v>3900.0</v>
      </c>
    </row>
    <row r="1092" hidden="1" outlineLevel="2">
      <c r="A1092" s="16"/>
      <c r="D1092" s="17"/>
      <c r="E1092" s="18"/>
      <c r="F1092" s="14" t="s">
        <v>21</v>
      </c>
      <c r="G1092" s="15">
        <f>sum(G1087:G1091)</f>
        <v>28300</v>
      </c>
    </row>
    <row r="1093" hidden="1" outlineLevel="2">
      <c r="A1093" s="16"/>
      <c r="D1093" s="17"/>
      <c r="E1093" s="10" t="s">
        <v>13</v>
      </c>
      <c r="F1093" s="18"/>
      <c r="G1093" s="18"/>
    </row>
    <row r="1094" hidden="1" outlineLevel="2">
      <c r="A1094" s="24" t="s">
        <v>858</v>
      </c>
      <c r="B1094" s="12" t="s">
        <v>44</v>
      </c>
      <c r="C1094" s="12" t="s">
        <v>73</v>
      </c>
      <c r="D1094" s="20">
        <v>8.3</v>
      </c>
      <c r="E1094" s="22">
        <v>50000.0</v>
      </c>
      <c r="F1094" s="18"/>
      <c r="G1094" s="22">
        <v>3000.0</v>
      </c>
      <c r="H1094" s="12" t="s">
        <v>859</v>
      </c>
    </row>
    <row r="1095" hidden="1" outlineLevel="2">
      <c r="A1095" s="16"/>
      <c r="C1095" s="12" t="s">
        <v>860</v>
      </c>
      <c r="D1095" s="20">
        <v>5.86</v>
      </c>
      <c r="E1095" s="18"/>
      <c r="F1095" s="22">
        <v>52000.0</v>
      </c>
      <c r="G1095" s="18"/>
      <c r="H1095" s="12" t="s">
        <v>861</v>
      </c>
    </row>
    <row r="1096" hidden="1" outlineLevel="2">
      <c r="A1096" s="16"/>
      <c r="D1096" s="17"/>
      <c r="E1096" s="18"/>
      <c r="F1096" s="14" t="s">
        <v>21</v>
      </c>
      <c r="G1096" s="15">
        <f>sum(G1094:G1095)</f>
        <v>3000</v>
      </c>
    </row>
    <row r="1097" hidden="1" outlineLevel="2">
      <c r="A1097" s="16"/>
      <c r="D1097" s="17"/>
      <c r="E1097" s="10" t="s">
        <v>13</v>
      </c>
      <c r="F1097" s="18"/>
      <c r="G1097" s="18"/>
    </row>
    <row r="1098" hidden="1" outlineLevel="2">
      <c r="A1098" s="24" t="s">
        <v>862</v>
      </c>
      <c r="B1098" s="12" t="s">
        <v>50</v>
      </c>
      <c r="C1098" s="12" t="s">
        <v>863</v>
      </c>
      <c r="D1098" s="20" t="s">
        <v>864</v>
      </c>
      <c r="E1098" s="22">
        <v>23000.0</v>
      </c>
      <c r="F1098" s="18"/>
      <c r="G1098" s="22">
        <v>0.0</v>
      </c>
    </row>
    <row r="1099" hidden="1" outlineLevel="2">
      <c r="A1099" s="16"/>
      <c r="C1099" s="12" t="s">
        <v>865</v>
      </c>
      <c r="D1099" s="20">
        <v>0.9</v>
      </c>
      <c r="F1099" s="18"/>
    </row>
    <row r="1100" hidden="1" outlineLevel="2">
      <c r="A1100" s="16"/>
      <c r="C1100" s="12" t="s">
        <v>295</v>
      </c>
      <c r="D1100" s="20">
        <v>0.57</v>
      </c>
      <c r="E1100" s="22">
        <v>2800.0</v>
      </c>
      <c r="F1100" s="18"/>
      <c r="G1100" s="22">
        <v>0.0</v>
      </c>
    </row>
    <row r="1101" hidden="1" outlineLevel="2">
      <c r="A1101" s="16"/>
      <c r="C1101" s="12" t="s">
        <v>866</v>
      </c>
      <c r="D1101" s="20">
        <v>5.5</v>
      </c>
      <c r="E1101" s="22">
        <v>60000.0</v>
      </c>
      <c r="F1101" s="18"/>
      <c r="G1101" s="22">
        <v>7000.0</v>
      </c>
    </row>
    <row r="1102" hidden="1" outlineLevel="2">
      <c r="A1102" s="16"/>
      <c r="C1102" s="12" t="s">
        <v>867</v>
      </c>
      <c r="D1102" s="20">
        <v>3.63</v>
      </c>
      <c r="F1102" s="18"/>
    </row>
    <row r="1103" hidden="1" outlineLevel="2">
      <c r="A1103" s="16"/>
      <c r="C1103" s="12" t="s">
        <v>868</v>
      </c>
      <c r="D1103" s="20"/>
      <c r="E1103" s="22">
        <v>5000.0</v>
      </c>
      <c r="F1103" s="18"/>
      <c r="G1103" s="22">
        <v>500.0</v>
      </c>
    </row>
    <row r="1104" hidden="1" outlineLevel="2">
      <c r="A1104" s="16"/>
      <c r="C1104" s="12" t="s">
        <v>869</v>
      </c>
      <c r="D1104" s="20"/>
      <c r="F1104" s="18"/>
    </row>
    <row r="1105" hidden="1" outlineLevel="2">
      <c r="A1105" s="16"/>
      <c r="C1105" s="12" t="s">
        <v>870</v>
      </c>
      <c r="D1105" s="20"/>
      <c r="F1105" s="18"/>
    </row>
    <row r="1106" hidden="1" outlineLevel="2">
      <c r="A1106" s="16"/>
      <c r="C1106" s="12" t="s">
        <v>871</v>
      </c>
      <c r="D1106" s="20">
        <v>5.86</v>
      </c>
      <c r="E1106" s="22"/>
      <c r="F1106" s="22">
        <v>52000.0</v>
      </c>
      <c r="G1106" s="22">
        <v>2200.0</v>
      </c>
    </row>
    <row r="1107" hidden="1" outlineLevel="2">
      <c r="A1107" s="16"/>
      <c r="D1107" s="17"/>
      <c r="E1107" s="18"/>
      <c r="F1107" s="14" t="s">
        <v>21</v>
      </c>
      <c r="G1107" s="15">
        <f>7000+500+2200</f>
        <v>9700</v>
      </c>
    </row>
    <row r="1108" hidden="1" outlineLevel="2">
      <c r="A1108" s="16"/>
      <c r="D1108" s="17"/>
      <c r="E1108" s="10" t="s">
        <v>13</v>
      </c>
      <c r="F1108" s="18"/>
      <c r="G1108" s="18"/>
    </row>
    <row r="1109" hidden="1" outlineLevel="2">
      <c r="A1109" s="24" t="s">
        <v>872</v>
      </c>
      <c r="B1109" s="12" t="s">
        <v>14</v>
      </c>
      <c r="C1109" s="12" t="s">
        <v>322</v>
      </c>
      <c r="D1109" s="20">
        <v>0.19</v>
      </c>
      <c r="E1109" s="18"/>
      <c r="F1109" s="22">
        <v>1500.0</v>
      </c>
      <c r="G1109" s="22">
        <v>900.0</v>
      </c>
    </row>
    <row r="1110" hidden="1" outlineLevel="2">
      <c r="A1110" s="16"/>
      <c r="C1110" s="12" t="s">
        <v>873</v>
      </c>
      <c r="D1110" s="20">
        <v>0.91</v>
      </c>
      <c r="E1110" s="22">
        <v>6000.0</v>
      </c>
      <c r="F1110" s="18"/>
      <c r="G1110" s="22">
        <v>0.0</v>
      </c>
    </row>
    <row r="1111" hidden="1" outlineLevel="2">
      <c r="A1111" s="16"/>
      <c r="C1111" s="12" t="s">
        <v>874</v>
      </c>
      <c r="D1111" s="20">
        <v>0.98</v>
      </c>
      <c r="E1111" s="18"/>
      <c r="F1111" s="22">
        <v>10000.0</v>
      </c>
      <c r="G1111" s="22">
        <v>19500.0</v>
      </c>
      <c r="H1111" s="12" t="s">
        <v>875</v>
      </c>
    </row>
    <row r="1112" hidden="1" outlineLevel="2">
      <c r="A1112" s="16"/>
      <c r="C1112" s="12" t="s">
        <v>876</v>
      </c>
      <c r="D1112" s="20">
        <v>1.12</v>
      </c>
      <c r="E1112" s="18"/>
      <c r="F1112" s="22">
        <v>13000.0</v>
      </c>
    </row>
    <row r="1113" hidden="1" outlineLevel="2">
      <c r="A1113" s="16"/>
      <c r="C1113" s="12" t="s">
        <v>877</v>
      </c>
      <c r="D1113" s="20">
        <v>1.29</v>
      </c>
      <c r="E1113" s="18"/>
      <c r="F1113" s="22">
        <v>13000.0</v>
      </c>
    </row>
    <row r="1114" hidden="1" outlineLevel="2">
      <c r="A1114" s="16"/>
      <c r="C1114" s="12" t="s">
        <v>878</v>
      </c>
      <c r="D1114" s="20">
        <v>2.9</v>
      </c>
      <c r="E1114" s="22">
        <v>12000.0</v>
      </c>
      <c r="F1114" s="22">
        <v>19000.0</v>
      </c>
      <c r="I1114" s="12" t="s">
        <v>879</v>
      </c>
    </row>
    <row r="1115" hidden="1" outlineLevel="2">
      <c r="A1115" s="16"/>
      <c r="D1115" s="17"/>
      <c r="E1115" s="18"/>
      <c r="F1115" s="14" t="s">
        <v>21</v>
      </c>
      <c r="G1115" s="15">
        <f>sum(G1109:G1114)</f>
        <v>20400</v>
      </c>
    </row>
    <row r="1116" hidden="1" outlineLevel="2">
      <c r="A1116" s="27" t="s">
        <v>155</v>
      </c>
    </row>
    <row r="1117" hidden="1" outlineLevel="1" collapsed="1">
      <c r="A1117" s="9" t="s">
        <v>880</v>
      </c>
    </row>
    <row r="1118" hidden="1" outlineLevel="2">
      <c r="A1118" s="16"/>
      <c r="D1118" s="17"/>
      <c r="E1118" s="10" t="s">
        <v>13</v>
      </c>
      <c r="F1118" s="18"/>
      <c r="G1118" s="18"/>
    </row>
    <row r="1119" hidden="1" outlineLevel="2">
      <c r="A1119" s="19">
        <v>43840.0</v>
      </c>
      <c r="B1119" s="12" t="s">
        <v>22</v>
      </c>
      <c r="C1119" s="12" t="s">
        <v>78</v>
      </c>
      <c r="D1119" s="20">
        <v>0.98</v>
      </c>
      <c r="E1119" s="22">
        <v>6000.0</v>
      </c>
      <c r="F1119" s="18"/>
      <c r="G1119" s="22">
        <v>900.0</v>
      </c>
      <c r="H1119" s="12" t="s">
        <v>881</v>
      </c>
    </row>
    <row r="1120" hidden="1" outlineLevel="2">
      <c r="A1120" s="16"/>
      <c r="C1120" s="12" t="s">
        <v>882</v>
      </c>
      <c r="D1120" s="20">
        <v>1.19</v>
      </c>
      <c r="E1120" s="18"/>
      <c r="F1120" s="22">
        <v>12600.0</v>
      </c>
      <c r="G1120" s="22">
        <v>3500.0</v>
      </c>
    </row>
    <row r="1121" hidden="1" outlineLevel="2">
      <c r="A1121" s="16"/>
      <c r="C1121" s="12" t="s">
        <v>20</v>
      </c>
      <c r="D1121" s="20">
        <v>1.22</v>
      </c>
      <c r="E1121" s="22">
        <v>8300.0</v>
      </c>
      <c r="F1121" s="18"/>
      <c r="H1121" s="30" t="s">
        <v>184</v>
      </c>
      <c r="I1121" s="30">
        <v>13900.0</v>
      </c>
    </row>
    <row r="1122" hidden="1" outlineLevel="2">
      <c r="A1122" s="16"/>
      <c r="D1122" s="17"/>
      <c r="E1122" s="18"/>
      <c r="F1122" s="14" t="s">
        <v>21</v>
      </c>
      <c r="G1122" s="15">
        <f>sum(G1119:G1121)</f>
        <v>4400</v>
      </c>
      <c r="H1122" s="30" t="s">
        <v>185</v>
      </c>
      <c r="I1122" s="30">
        <v>92600.0</v>
      </c>
    </row>
    <row r="1123" hidden="1" outlineLevel="2">
      <c r="A1123" s="16"/>
      <c r="D1123" s="17"/>
      <c r="E1123" s="10" t="s">
        <v>13</v>
      </c>
      <c r="F1123" s="18"/>
      <c r="G1123" s="18"/>
    </row>
    <row r="1124" hidden="1" outlineLevel="2">
      <c r="A1124" s="19">
        <v>43900.0</v>
      </c>
      <c r="B1124" s="12" t="s">
        <v>31</v>
      </c>
      <c r="C1124" s="12" t="s">
        <v>883</v>
      </c>
      <c r="D1124" s="20">
        <v>0.22</v>
      </c>
      <c r="E1124" s="22"/>
      <c r="F1124" s="22">
        <v>1300.0</v>
      </c>
      <c r="G1124" s="22">
        <v>400.0</v>
      </c>
      <c r="H1124" s="12" t="s">
        <v>884</v>
      </c>
    </row>
    <row r="1125" hidden="1" outlineLevel="2">
      <c r="A1125" s="16"/>
      <c r="C1125" s="12" t="s">
        <v>584</v>
      </c>
      <c r="D1125" s="20">
        <v>0.22</v>
      </c>
      <c r="E1125" s="22">
        <v>700.0</v>
      </c>
      <c r="F1125" s="22"/>
    </row>
    <row r="1126" hidden="1" outlineLevel="2">
      <c r="A1126" s="16"/>
      <c r="D1126" s="17"/>
      <c r="E1126" s="18"/>
      <c r="F1126" s="14" t="s">
        <v>21</v>
      </c>
      <c r="G1126" s="15">
        <f>sum(G1124:G1125)</f>
        <v>400</v>
      </c>
    </row>
    <row r="1127" hidden="1" outlineLevel="2">
      <c r="A1127" s="16"/>
      <c r="D1127" s="17"/>
      <c r="E1127" s="10" t="s">
        <v>13</v>
      </c>
      <c r="F1127" s="18"/>
      <c r="G1127" s="18"/>
    </row>
    <row r="1128" hidden="1" outlineLevel="2">
      <c r="A1128" s="19">
        <v>43931.0</v>
      </c>
      <c r="B1128" s="12" t="s">
        <v>36</v>
      </c>
      <c r="C1128" s="12" t="s">
        <v>121</v>
      </c>
      <c r="D1128" s="20">
        <v>0.21</v>
      </c>
      <c r="E1128" s="22"/>
      <c r="F1128" s="22">
        <v>2000.0</v>
      </c>
      <c r="G1128" s="22">
        <v>1350.0</v>
      </c>
    </row>
    <row r="1129" hidden="1" outlineLevel="2">
      <c r="A1129" s="16"/>
      <c r="D1129" s="17"/>
      <c r="E1129" s="18"/>
      <c r="F1129" s="14" t="s">
        <v>21</v>
      </c>
      <c r="G1129" s="15">
        <f>sum(G1128)</f>
        <v>1350</v>
      </c>
    </row>
    <row r="1130" hidden="1" outlineLevel="2">
      <c r="A1130" s="16"/>
      <c r="D1130" s="17"/>
      <c r="E1130" s="10" t="s">
        <v>13</v>
      </c>
      <c r="F1130" s="18"/>
      <c r="G1130" s="18"/>
    </row>
    <row r="1131" hidden="1" outlineLevel="2">
      <c r="A1131" s="19">
        <v>43961.0</v>
      </c>
      <c r="B1131" s="12" t="s">
        <v>44</v>
      </c>
      <c r="C1131" s="12" t="s">
        <v>885</v>
      </c>
      <c r="D1131" s="20"/>
      <c r="E1131" s="22"/>
      <c r="F1131" s="18"/>
      <c r="G1131" s="22"/>
    </row>
    <row r="1132" hidden="1" outlineLevel="2">
      <c r="A1132" s="16"/>
      <c r="C1132" s="12" t="s">
        <v>851</v>
      </c>
      <c r="D1132" s="20">
        <v>3.68</v>
      </c>
      <c r="E1132" s="18"/>
      <c r="F1132" s="22">
        <v>38500.0</v>
      </c>
      <c r="G1132" s="22">
        <v>14050.0</v>
      </c>
      <c r="H1132" s="12" t="s">
        <v>886</v>
      </c>
    </row>
    <row r="1133" hidden="1" outlineLevel="2">
      <c r="A1133" s="16"/>
      <c r="C1133" s="12" t="s">
        <v>887</v>
      </c>
      <c r="D1133" s="20" t="s">
        <v>888</v>
      </c>
      <c r="E1133" s="22">
        <v>23700.0</v>
      </c>
      <c r="F1133" s="18"/>
    </row>
    <row r="1134" hidden="1" outlineLevel="2">
      <c r="A1134" s="16"/>
      <c r="C1134" s="12" t="s">
        <v>889</v>
      </c>
      <c r="D1134" s="20">
        <v>3.0</v>
      </c>
      <c r="E1134" s="18"/>
      <c r="F1134" s="22">
        <v>30000.0</v>
      </c>
      <c r="G1134" s="18"/>
      <c r="H1134" s="12" t="s">
        <v>890</v>
      </c>
    </row>
    <row r="1135" hidden="1" outlineLevel="2">
      <c r="A1135" s="16"/>
      <c r="C1135" s="12" t="s">
        <v>891</v>
      </c>
      <c r="D1135" s="20">
        <v>0.7</v>
      </c>
      <c r="E1135" s="22">
        <v>1500.0</v>
      </c>
      <c r="F1135" s="18"/>
      <c r="G1135" s="22">
        <v>1000.0</v>
      </c>
    </row>
    <row r="1136" hidden="1" outlineLevel="2">
      <c r="A1136" s="16"/>
      <c r="D1136" s="17"/>
      <c r="E1136" s="18"/>
      <c r="F1136" s="14" t="s">
        <v>21</v>
      </c>
      <c r="G1136" s="15">
        <f>sum(G1131:G1135)</f>
        <v>15050</v>
      </c>
    </row>
    <row r="1137" hidden="1" outlineLevel="2">
      <c r="A1137" s="16"/>
      <c r="D1137" s="17"/>
      <c r="E1137" s="10" t="s">
        <v>13</v>
      </c>
      <c r="F1137" s="18"/>
      <c r="G1137" s="18"/>
    </row>
    <row r="1138" hidden="1" outlineLevel="2">
      <c r="A1138" s="19">
        <v>43992.0</v>
      </c>
      <c r="B1138" s="12" t="s">
        <v>50</v>
      </c>
      <c r="C1138" s="12" t="s">
        <v>201</v>
      </c>
      <c r="D1138" s="20">
        <v>8.95</v>
      </c>
      <c r="E1138" s="22"/>
      <c r="F1138" s="22">
        <v>86000.0</v>
      </c>
      <c r="G1138" s="22">
        <v>18000.0</v>
      </c>
      <c r="H1138" s="12" t="s">
        <v>892</v>
      </c>
    </row>
    <row r="1139" hidden="1" outlineLevel="2">
      <c r="A1139" s="16"/>
      <c r="D1139" s="17"/>
      <c r="E1139" s="18"/>
      <c r="F1139" s="14" t="s">
        <v>21</v>
      </c>
      <c r="G1139" s="15">
        <f>sum(G1138)</f>
        <v>18000</v>
      </c>
    </row>
    <row r="1140" hidden="1" outlineLevel="2">
      <c r="A1140" s="16"/>
      <c r="D1140" s="17"/>
      <c r="E1140" s="10" t="s">
        <v>13</v>
      </c>
      <c r="F1140" s="18"/>
      <c r="G1140" s="18"/>
    </row>
    <row r="1141" hidden="1" outlineLevel="2">
      <c r="A1141" s="19">
        <v>44022.0</v>
      </c>
      <c r="B1141" s="12" t="s">
        <v>14</v>
      </c>
      <c r="C1141" s="12" t="s">
        <v>893</v>
      </c>
      <c r="D1141" s="20">
        <v>1.62</v>
      </c>
      <c r="E1141" s="22"/>
      <c r="F1141" s="22">
        <v>13500.0</v>
      </c>
      <c r="G1141" s="22">
        <v>4900.0</v>
      </c>
      <c r="H1141" s="12" t="s">
        <v>673</v>
      </c>
    </row>
    <row r="1142" hidden="1" outlineLevel="2">
      <c r="A1142" s="16"/>
      <c r="C1142" s="12" t="s">
        <v>894</v>
      </c>
      <c r="D1142" s="20">
        <v>0.15</v>
      </c>
      <c r="E1142" s="18"/>
    </row>
    <row r="1143" hidden="1" outlineLevel="2">
      <c r="A1143" s="16"/>
      <c r="C1143" s="12" t="s">
        <v>895</v>
      </c>
      <c r="D1143" s="20">
        <v>2.07</v>
      </c>
      <c r="E1143" s="22">
        <v>13000.0</v>
      </c>
      <c r="F1143" s="18"/>
    </row>
    <row r="1144" hidden="1" outlineLevel="2">
      <c r="A1144" s="16"/>
      <c r="C1144" s="12" t="s">
        <v>896</v>
      </c>
      <c r="D1144" s="20">
        <v>1.08</v>
      </c>
      <c r="F1144" s="18"/>
    </row>
    <row r="1145" hidden="1" outlineLevel="2">
      <c r="A1145" s="16"/>
      <c r="C1145" s="12" t="s">
        <v>325</v>
      </c>
      <c r="D1145" s="20">
        <v>1.12</v>
      </c>
      <c r="E1145" s="18"/>
      <c r="F1145" s="22">
        <v>11500.0</v>
      </c>
      <c r="G1145" s="22">
        <v>2750.0</v>
      </c>
      <c r="H1145" s="12" t="s">
        <v>897</v>
      </c>
      <c r="I1145" s="12" t="s">
        <v>898</v>
      </c>
    </row>
    <row r="1146" hidden="1" outlineLevel="2">
      <c r="A1146" s="16"/>
      <c r="C1146" s="12" t="s">
        <v>899</v>
      </c>
      <c r="D1146" s="20">
        <v>1.9</v>
      </c>
      <c r="E1146" s="22">
        <v>13000.0</v>
      </c>
      <c r="F1146" s="18"/>
    </row>
    <row r="1147" hidden="1" outlineLevel="2">
      <c r="A1147" s="16"/>
      <c r="C1147" s="12" t="s">
        <v>65</v>
      </c>
      <c r="D1147" s="20">
        <v>1.35</v>
      </c>
      <c r="E1147" s="22">
        <v>9500.0</v>
      </c>
      <c r="F1147" s="18"/>
      <c r="G1147" s="22">
        <v>0.0</v>
      </c>
    </row>
    <row r="1148" hidden="1" outlineLevel="2">
      <c r="A1148" s="16"/>
      <c r="C1148" s="12" t="s">
        <v>900</v>
      </c>
      <c r="D1148" s="20">
        <v>6.0</v>
      </c>
      <c r="E1148" s="22"/>
      <c r="F1148" s="22">
        <v>60000.0</v>
      </c>
      <c r="G1148" s="22">
        <v>8000.0</v>
      </c>
    </row>
    <row r="1149" hidden="1" outlineLevel="2">
      <c r="A1149" s="16"/>
      <c r="C1149" s="12" t="s">
        <v>127</v>
      </c>
      <c r="D1149" s="20">
        <v>0.71</v>
      </c>
      <c r="E1149" s="22"/>
      <c r="F1149" s="22">
        <v>6000.0</v>
      </c>
      <c r="G1149" s="22">
        <v>5800.0</v>
      </c>
    </row>
    <row r="1150" hidden="1" outlineLevel="2">
      <c r="A1150" s="16"/>
      <c r="C1150" s="12" t="s">
        <v>805</v>
      </c>
      <c r="D1150" s="20">
        <v>1.21</v>
      </c>
      <c r="E1150" s="22"/>
      <c r="F1150" s="22">
        <v>9500.0</v>
      </c>
    </row>
    <row r="1151" hidden="1" outlineLevel="2">
      <c r="A1151" s="16"/>
      <c r="D1151" s="17"/>
      <c r="E1151" s="18"/>
      <c r="F1151" s="14" t="s">
        <v>21</v>
      </c>
      <c r="G1151" s="15">
        <f>sum(G1141:G1150)</f>
        <v>21450</v>
      </c>
    </row>
    <row r="1152" hidden="1" outlineLevel="2">
      <c r="A1152" s="16"/>
      <c r="D1152" s="17"/>
      <c r="E1152" s="10" t="s">
        <v>13</v>
      </c>
      <c r="F1152" s="18"/>
      <c r="G1152" s="18"/>
    </row>
    <row r="1153" hidden="1" outlineLevel="2">
      <c r="A1153" s="19">
        <v>44053.0</v>
      </c>
      <c r="B1153" s="12" t="s">
        <v>22</v>
      </c>
      <c r="C1153" s="12" t="s">
        <v>603</v>
      </c>
      <c r="D1153" s="20">
        <v>13.83</v>
      </c>
      <c r="E1153" s="22"/>
      <c r="F1153" s="22">
        <v>260000.0</v>
      </c>
      <c r="G1153" s="22">
        <v>50500.0</v>
      </c>
      <c r="H1153" s="12" t="s">
        <v>901</v>
      </c>
    </row>
    <row r="1154" hidden="1" outlineLevel="2">
      <c r="A1154" s="16"/>
      <c r="C1154" s="12" t="s">
        <v>41</v>
      </c>
      <c r="D1154" s="20">
        <v>1.86</v>
      </c>
      <c r="E1154" s="18"/>
    </row>
    <row r="1155" hidden="1" outlineLevel="2">
      <c r="A1155" s="16"/>
      <c r="C1155" s="12" t="s">
        <v>902</v>
      </c>
      <c r="D1155" s="20">
        <v>9.0</v>
      </c>
      <c r="E1155" s="22"/>
    </row>
    <row r="1156" hidden="1" outlineLevel="2">
      <c r="A1156" s="16"/>
      <c r="D1156" s="17"/>
      <c r="E1156" s="18"/>
      <c r="F1156" s="14" t="s">
        <v>21</v>
      </c>
      <c r="G1156" s="15">
        <f>sum(G1153:G1155)</f>
        <v>50500</v>
      </c>
      <c r="H1156" s="30" t="s">
        <v>184</v>
      </c>
      <c r="I1156" s="30">
        <v>16020.0</v>
      </c>
    </row>
    <row r="1157" hidden="1" outlineLevel="2">
      <c r="A1157" s="16"/>
      <c r="D1157" s="17"/>
      <c r="E1157" s="10" t="s">
        <v>13</v>
      </c>
      <c r="F1157" s="18"/>
      <c r="G1157" s="18"/>
      <c r="H1157" s="30" t="s">
        <v>185</v>
      </c>
      <c r="I1157" s="30">
        <v>106750.0</v>
      </c>
    </row>
    <row r="1158" hidden="1" outlineLevel="2">
      <c r="A1158" s="19">
        <v>44114.0</v>
      </c>
      <c r="B1158" s="12" t="s">
        <v>31</v>
      </c>
      <c r="C1158" s="12" t="s">
        <v>675</v>
      </c>
      <c r="D1158" s="20">
        <v>0.65</v>
      </c>
      <c r="E1158" s="22"/>
      <c r="F1158" s="22">
        <v>6500.0</v>
      </c>
      <c r="G1158" s="22">
        <v>1700.0</v>
      </c>
      <c r="H1158" s="12" t="s">
        <v>903</v>
      </c>
    </row>
    <row r="1159" hidden="1" outlineLevel="2">
      <c r="A1159" s="16"/>
      <c r="C1159" s="12" t="s">
        <v>102</v>
      </c>
      <c r="D1159" s="20">
        <v>0.82</v>
      </c>
      <c r="E1159" s="18"/>
      <c r="F1159" s="22">
        <v>6700.0</v>
      </c>
      <c r="G1159" s="22">
        <v>3600.0</v>
      </c>
    </row>
    <row r="1160" hidden="1" outlineLevel="2">
      <c r="A1160" s="16"/>
      <c r="C1160" s="12" t="s">
        <v>267</v>
      </c>
      <c r="D1160" s="20">
        <v>0.22</v>
      </c>
      <c r="E1160" s="22"/>
      <c r="F1160" s="22">
        <v>1800.0</v>
      </c>
    </row>
    <row r="1161" hidden="1" outlineLevel="2">
      <c r="A1161" s="16"/>
      <c r="C1161" s="12" t="s">
        <v>904</v>
      </c>
      <c r="D1161" s="17"/>
      <c r="E1161" s="18"/>
      <c r="F1161" s="18"/>
      <c r="G1161" s="18"/>
    </row>
    <row r="1162" hidden="1" outlineLevel="2">
      <c r="A1162" s="16"/>
      <c r="C1162" s="12" t="s">
        <v>905</v>
      </c>
      <c r="D1162" s="20">
        <v>2.09</v>
      </c>
      <c r="E1162" s="18"/>
      <c r="F1162" s="18"/>
      <c r="G1162" s="18"/>
      <c r="H1162" s="12" t="s">
        <v>906</v>
      </c>
    </row>
    <row r="1163" hidden="1" outlineLevel="2">
      <c r="A1163" s="16"/>
      <c r="C1163" s="12" t="s">
        <v>907</v>
      </c>
      <c r="D1163" s="20">
        <v>5.4</v>
      </c>
      <c r="E1163" s="22">
        <v>31500.0</v>
      </c>
      <c r="F1163" s="18"/>
      <c r="G1163" s="22">
        <v>8800.0</v>
      </c>
    </row>
    <row r="1164" hidden="1" outlineLevel="2">
      <c r="A1164" s="16"/>
      <c r="D1164" s="17"/>
      <c r="E1164" s="18"/>
      <c r="F1164" s="14" t="s">
        <v>21</v>
      </c>
      <c r="G1164" s="15">
        <f>sum(G1158:G1163)</f>
        <v>14100</v>
      </c>
    </row>
    <row r="1165" hidden="1" outlineLevel="2">
      <c r="A1165" s="5" t="s">
        <v>908</v>
      </c>
    </row>
    <row r="1166" hidden="1" outlineLevel="2">
      <c r="A1166" s="16"/>
      <c r="D1166" s="17"/>
      <c r="E1166" s="10" t="s">
        <v>13</v>
      </c>
      <c r="F1166" s="18"/>
      <c r="G1166" s="18"/>
    </row>
    <row r="1167" hidden="1" outlineLevel="2">
      <c r="A1167" s="19">
        <v>44175.0</v>
      </c>
      <c r="B1167" s="12" t="s">
        <v>44</v>
      </c>
      <c r="C1167" s="12" t="s">
        <v>665</v>
      </c>
      <c r="D1167" s="20">
        <v>3.8</v>
      </c>
      <c r="E1167" s="22">
        <v>54500.0</v>
      </c>
      <c r="F1167" s="18"/>
      <c r="G1167" s="22">
        <v>6700.0</v>
      </c>
    </row>
    <row r="1168" hidden="1" outlineLevel="2">
      <c r="A1168" s="16"/>
      <c r="C1168" s="12" t="s">
        <v>909</v>
      </c>
      <c r="D1168" s="20">
        <v>5.1</v>
      </c>
      <c r="F1168" s="18"/>
    </row>
    <row r="1169" hidden="1" outlineLevel="2">
      <c r="A1169" s="16"/>
      <c r="C1169" s="12" t="s">
        <v>67</v>
      </c>
      <c r="D1169" s="20">
        <v>1.66</v>
      </c>
      <c r="E1169" s="22">
        <v>10500.0</v>
      </c>
      <c r="F1169" s="18"/>
      <c r="G1169" s="22">
        <v>1500.0</v>
      </c>
    </row>
    <row r="1170" hidden="1" outlineLevel="2">
      <c r="A1170" s="16"/>
      <c r="C1170" s="12" t="s">
        <v>265</v>
      </c>
      <c r="D1170" s="20">
        <v>1.15</v>
      </c>
      <c r="E1170" s="18"/>
      <c r="F1170" s="22">
        <v>10000.0</v>
      </c>
      <c r="G1170" s="22">
        <v>3700.0</v>
      </c>
      <c r="H1170" s="12" t="s">
        <v>910</v>
      </c>
    </row>
    <row r="1171" hidden="1" outlineLevel="2">
      <c r="A1171" s="16"/>
      <c r="C1171" s="12" t="s">
        <v>19</v>
      </c>
      <c r="D1171" s="20">
        <v>4.23</v>
      </c>
      <c r="E1171" s="22">
        <v>24500.0</v>
      </c>
      <c r="F1171" s="18"/>
      <c r="G1171" s="22">
        <v>4000.0</v>
      </c>
    </row>
    <row r="1172" hidden="1" outlineLevel="2">
      <c r="A1172" s="16"/>
      <c r="C1172" s="12" t="s">
        <v>19</v>
      </c>
      <c r="D1172" s="20">
        <v>1.65</v>
      </c>
      <c r="E1172" s="22">
        <v>10000.0</v>
      </c>
      <c r="F1172" s="18"/>
      <c r="G1172" s="22">
        <v>9000.0</v>
      </c>
    </row>
    <row r="1173" hidden="1" outlineLevel="2">
      <c r="A1173" s="16"/>
      <c r="C1173" s="12" t="s">
        <v>78</v>
      </c>
      <c r="D1173" s="20">
        <v>0.67</v>
      </c>
      <c r="F1173" s="18"/>
    </row>
    <row r="1174" hidden="1" outlineLevel="2">
      <c r="A1174" s="16"/>
      <c r="C1174" s="12" t="s">
        <v>729</v>
      </c>
      <c r="D1174" s="20">
        <v>0.51</v>
      </c>
      <c r="F1174" s="18"/>
    </row>
    <row r="1175" hidden="1" outlineLevel="2">
      <c r="A1175" s="16"/>
      <c r="C1175" s="12" t="s">
        <v>740</v>
      </c>
      <c r="D1175" s="20">
        <v>1.57</v>
      </c>
      <c r="E1175" s="22">
        <v>10000.0</v>
      </c>
      <c r="F1175" s="18"/>
      <c r="G1175" s="22">
        <v>2800.0</v>
      </c>
      <c r="H1175" s="12" t="s">
        <v>911</v>
      </c>
      <c r="I1175" s="12" t="s">
        <v>912</v>
      </c>
    </row>
    <row r="1176" hidden="1" outlineLevel="2">
      <c r="A1176" s="16"/>
      <c r="C1176" s="12" t="s">
        <v>913</v>
      </c>
      <c r="D1176" s="20">
        <v>1.08</v>
      </c>
      <c r="E1176" s="22"/>
      <c r="F1176" s="22">
        <v>11000.0</v>
      </c>
    </row>
    <row r="1177" hidden="1" outlineLevel="2">
      <c r="A1177" s="16"/>
      <c r="C1177" s="12" t="s">
        <v>914</v>
      </c>
      <c r="D1177" s="20">
        <v>1.68</v>
      </c>
      <c r="E1177" s="22"/>
      <c r="F1177" s="22">
        <v>17000.0</v>
      </c>
      <c r="G1177" s="22">
        <v>7200.0</v>
      </c>
      <c r="I1177" s="12" t="s">
        <v>915</v>
      </c>
    </row>
    <row r="1178" hidden="1" outlineLevel="2">
      <c r="A1178" s="16"/>
      <c r="C1178" s="12" t="s">
        <v>16</v>
      </c>
      <c r="D1178" s="20">
        <v>0.46</v>
      </c>
      <c r="E1178" s="22"/>
      <c r="F1178" s="22">
        <v>5000.0</v>
      </c>
    </row>
    <row r="1179" hidden="1" outlineLevel="2">
      <c r="A1179" s="16"/>
      <c r="C1179" s="12" t="s">
        <v>916</v>
      </c>
      <c r="D1179" s="20">
        <v>2.83</v>
      </c>
      <c r="E1179" s="22">
        <v>8000.0</v>
      </c>
      <c r="F1179" s="18"/>
    </row>
    <row r="1180" hidden="1" outlineLevel="2">
      <c r="A1180" s="16"/>
      <c r="C1180" s="12" t="s">
        <v>917</v>
      </c>
      <c r="D1180" s="20">
        <v>0.55</v>
      </c>
      <c r="E1180" s="22">
        <v>4000.0</v>
      </c>
      <c r="F1180" s="18"/>
      <c r="G1180" s="22">
        <v>800.0</v>
      </c>
      <c r="H1180" s="12" t="s">
        <v>918</v>
      </c>
    </row>
    <row r="1181" hidden="1" outlineLevel="2">
      <c r="A1181" s="16"/>
      <c r="C1181" s="12" t="s">
        <v>919</v>
      </c>
      <c r="D1181" s="20">
        <v>0.72</v>
      </c>
      <c r="E1181" s="22"/>
      <c r="F1181" s="22">
        <v>5000.0</v>
      </c>
    </row>
    <row r="1182" hidden="1" outlineLevel="2">
      <c r="A1182" s="16"/>
      <c r="D1182" s="17"/>
      <c r="E1182" s="18"/>
      <c r="F1182" s="14" t="s">
        <v>21</v>
      </c>
      <c r="G1182" s="15">
        <f>sum(G1167:G1181)</f>
        <v>35700</v>
      </c>
    </row>
    <row r="1183" hidden="1" outlineLevel="2">
      <c r="A1183" s="16"/>
      <c r="D1183" s="17"/>
      <c r="E1183" s="10" t="s">
        <v>13</v>
      </c>
      <c r="F1183" s="18"/>
      <c r="G1183" s="18"/>
    </row>
    <row r="1184" hidden="1" outlineLevel="2">
      <c r="A1184" s="24" t="s">
        <v>920</v>
      </c>
      <c r="B1184" s="12" t="s">
        <v>50</v>
      </c>
      <c r="C1184" s="12" t="s">
        <v>20</v>
      </c>
      <c r="D1184" s="20">
        <v>2.3</v>
      </c>
      <c r="E1184" s="22">
        <v>16500.0</v>
      </c>
      <c r="F1184" s="18"/>
      <c r="G1184" s="22">
        <v>700.0</v>
      </c>
    </row>
    <row r="1185" hidden="1" outlineLevel="2">
      <c r="A1185" s="16"/>
      <c r="C1185" s="12" t="s">
        <v>221</v>
      </c>
      <c r="D1185" s="20">
        <v>2.03</v>
      </c>
      <c r="E1185" s="22">
        <v>35000.0</v>
      </c>
      <c r="F1185" s="22"/>
      <c r="G1185" s="22">
        <v>4000.0</v>
      </c>
    </row>
    <row r="1186" hidden="1" outlineLevel="2">
      <c r="A1186" s="16"/>
      <c r="C1186" s="12" t="s">
        <v>65</v>
      </c>
      <c r="D1186" s="20">
        <v>1.16</v>
      </c>
      <c r="F1186" s="18"/>
    </row>
    <row r="1187" hidden="1" outlineLevel="2">
      <c r="A1187" s="16"/>
      <c r="C1187" s="12" t="s">
        <v>19</v>
      </c>
      <c r="D1187" s="20">
        <v>1.65</v>
      </c>
      <c r="F1187" s="18"/>
    </row>
    <row r="1188" hidden="1" outlineLevel="2">
      <c r="A1188" s="16"/>
      <c r="C1188" s="12" t="s">
        <v>729</v>
      </c>
      <c r="D1188" s="20">
        <v>0.75</v>
      </c>
      <c r="F1188" s="18"/>
    </row>
    <row r="1189" hidden="1" outlineLevel="2">
      <c r="A1189" s="16"/>
      <c r="C1189" s="12" t="s">
        <v>921</v>
      </c>
      <c r="D1189" s="20">
        <v>0.46</v>
      </c>
      <c r="E1189" s="22"/>
      <c r="F1189" s="22">
        <v>3000.0</v>
      </c>
      <c r="G1189" s="22">
        <v>1500.0</v>
      </c>
    </row>
    <row r="1190" hidden="1" outlineLevel="2">
      <c r="A1190" s="16"/>
      <c r="D1190" s="17"/>
      <c r="E1190" s="18"/>
      <c r="F1190" s="14" t="s">
        <v>21</v>
      </c>
      <c r="G1190" s="15">
        <f>sum(G1184:G1189)</f>
        <v>6200</v>
      </c>
    </row>
    <row r="1191" hidden="1" outlineLevel="2">
      <c r="A1191" s="5" t="s">
        <v>922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</row>
    <row r="1192" hidden="1" outlineLevel="2">
      <c r="A1192" s="16"/>
      <c r="D1192" s="17"/>
      <c r="E1192" s="10" t="s">
        <v>13</v>
      </c>
      <c r="F1192" s="18"/>
      <c r="G1192" s="18"/>
    </row>
    <row r="1193" hidden="1" outlineLevel="2">
      <c r="A1193" s="24" t="s">
        <v>923</v>
      </c>
      <c r="B1193" s="12" t="s">
        <v>22</v>
      </c>
      <c r="C1193" s="12" t="s">
        <v>924</v>
      </c>
      <c r="D1193" s="20">
        <v>1.11</v>
      </c>
      <c r="E1193" s="22"/>
      <c r="F1193" s="22">
        <v>12350.0</v>
      </c>
      <c r="G1193" s="22">
        <v>3150.0</v>
      </c>
    </row>
    <row r="1194" hidden="1" outlineLevel="2">
      <c r="A1194" s="24"/>
      <c r="C1194" s="12" t="s">
        <v>925</v>
      </c>
      <c r="D1194" s="20">
        <v>2.7</v>
      </c>
      <c r="E1194" s="22">
        <v>17000.0</v>
      </c>
      <c r="F1194" s="22"/>
      <c r="G1194" s="22">
        <v>2000.0</v>
      </c>
    </row>
    <row r="1195" hidden="1" outlineLevel="2">
      <c r="A1195" s="16"/>
      <c r="C1195" s="12" t="s">
        <v>926</v>
      </c>
      <c r="D1195" s="20">
        <v>1.16</v>
      </c>
      <c r="E1195" s="22"/>
      <c r="F1195" s="22">
        <v>13500.0</v>
      </c>
      <c r="G1195" s="22">
        <v>4400.0</v>
      </c>
    </row>
    <row r="1196" hidden="1" outlineLevel="2">
      <c r="A1196" s="16"/>
      <c r="C1196" s="12" t="s">
        <v>927</v>
      </c>
      <c r="D1196" s="20">
        <v>3.03</v>
      </c>
      <c r="E1196" s="18"/>
      <c r="F1196" s="22">
        <v>35000.0</v>
      </c>
      <c r="G1196" s="22">
        <v>4100.0</v>
      </c>
      <c r="H1196" s="12" t="s">
        <v>928</v>
      </c>
      <c r="I1196" s="12" t="s">
        <v>843</v>
      </c>
    </row>
    <row r="1197" hidden="1" outlineLevel="2">
      <c r="A1197" s="16"/>
      <c r="C1197" s="12" t="s">
        <v>929</v>
      </c>
      <c r="D1197" s="20">
        <v>2.31</v>
      </c>
      <c r="E1197" s="18"/>
      <c r="F1197" s="22">
        <v>25000.0</v>
      </c>
      <c r="G1197" s="18"/>
      <c r="H1197" s="12" t="s">
        <v>930</v>
      </c>
    </row>
    <row r="1198" hidden="1" outlineLevel="2">
      <c r="A1198" s="16"/>
      <c r="C1198" s="12" t="s">
        <v>931</v>
      </c>
      <c r="D1198" s="20">
        <v>4.22</v>
      </c>
      <c r="E1198" s="18"/>
      <c r="F1198" s="22">
        <v>41500.0</v>
      </c>
      <c r="G1198" s="18"/>
      <c r="H1198" s="12" t="s">
        <v>930</v>
      </c>
    </row>
    <row r="1199" hidden="1" outlineLevel="2">
      <c r="A1199" s="16"/>
      <c r="D1199" s="17"/>
      <c r="E1199" s="18"/>
      <c r="F1199" s="14" t="s">
        <v>21</v>
      </c>
      <c r="G1199" s="15">
        <f>sum(G1193:G1197)</f>
        <v>13650</v>
      </c>
      <c r="H1199" s="30" t="s">
        <v>184</v>
      </c>
      <c r="I1199" s="30">
        <v>10600.0</v>
      </c>
    </row>
    <row r="1200" hidden="1" outlineLevel="2">
      <c r="A1200" s="16"/>
      <c r="D1200" s="17"/>
      <c r="E1200" s="10" t="s">
        <v>13</v>
      </c>
      <c r="F1200" s="18"/>
      <c r="G1200" s="18"/>
      <c r="H1200" s="30" t="s">
        <v>185</v>
      </c>
      <c r="I1200" s="30">
        <v>69650.0</v>
      </c>
    </row>
    <row r="1201" hidden="1" outlineLevel="2">
      <c r="A1201" s="24" t="s">
        <v>932</v>
      </c>
      <c r="B1201" s="12" t="s">
        <v>31</v>
      </c>
      <c r="C1201" s="12" t="s">
        <v>19</v>
      </c>
      <c r="D1201" s="20">
        <v>3.03</v>
      </c>
      <c r="E1201" s="22">
        <v>21500.0</v>
      </c>
      <c r="F1201" s="18"/>
      <c r="G1201" s="22">
        <v>1000.0</v>
      </c>
    </row>
    <row r="1202" hidden="1" outlineLevel="2">
      <c r="A1202" s="16"/>
      <c r="C1202" s="12" t="s">
        <v>933</v>
      </c>
      <c r="D1202" s="20">
        <v>0.26</v>
      </c>
      <c r="E1202" s="18"/>
      <c r="F1202" s="22">
        <v>2600.0</v>
      </c>
      <c r="G1202" s="22">
        <v>700.0</v>
      </c>
      <c r="H1202" s="12" t="s">
        <v>934</v>
      </c>
    </row>
    <row r="1203" hidden="1" outlineLevel="2">
      <c r="A1203" s="16"/>
      <c r="C1203" s="12" t="s">
        <v>935</v>
      </c>
      <c r="D1203" s="20">
        <v>0.31</v>
      </c>
      <c r="E1203" s="22">
        <v>1100.0</v>
      </c>
      <c r="F1203" s="18"/>
    </row>
    <row r="1204" hidden="1" outlineLevel="2">
      <c r="A1204" s="16"/>
      <c r="C1204" s="12" t="s">
        <v>936</v>
      </c>
      <c r="D1204" s="20">
        <v>0.99</v>
      </c>
      <c r="E1204" s="22">
        <v>6000.0</v>
      </c>
      <c r="F1204" s="18"/>
      <c r="G1204" s="22">
        <v>2200.0</v>
      </c>
    </row>
    <row r="1205" hidden="1" outlineLevel="2">
      <c r="A1205" s="16"/>
      <c r="C1205" s="12" t="s">
        <v>937</v>
      </c>
      <c r="D1205" s="20">
        <v>1.6</v>
      </c>
      <c r="E1205" s="22"/>
      <c r="F1205" s="22">
        <v>16000.0</v>
      </c>
      <c r="G1205" s="22"/>
      <c r="H1205" s="12" t="s">
        <v>938</v>
      </c>
    </row>
    <row r="1206" hidden="1" outlineLevel="2">
      <c r="A1206" s="16"/>
      <c r="D1206" s="17"/>
      <c r="E1206" s="18"/>
      <c r="F1206" s="14" t="s">
        <v>21</v>
      </c>
      <c r="G1206" s="15">
        <f>sum(G1201:G1205)</f>
        <v>3900</v>
      </c>
    </row>
    <row r="1207" hidden="1" outlineLevel="2">
      <c r="A1207" s="24"/>
      <c r="B1207" s="12"/>
      <c r="D1207" s="17"/>
      <c r="E1207" s="10" t="s">
        <v>13</v>
      </c>
      <c r="F1207" s="18"/>
      <c r="G1207" s="18"/>
    </row>
    <row r="1208" hidden="1" outlineLevel="2">
      <c r="A1208" s="24" t="s">
        <v>939</v>
      </c>
      <c r="B1208" s="12" t="s">
        <v>36</v>
      </c>
      <c r="C1208" s="12" t="s">
        <v>338</v>
      </c>
      <c r="D1208" s="20">
        <v>0.51</v>
      </c>
      <c r="E1208" s="22">
        <v>1700.0</v>
      </c>
      <c r="F1208" s="18"/>
      <c r="G1208" s="22">
        <v>4600.0</v>
      </c>
      <c r="H1208" s="12" t="s">
        <v>940</v>
      </c>
      <c r="I1208" s="12" t="s">
        <v>718</v>
      </c>
    </row>
    <row r="1209" hidden="1" outlineLevel="2">
      <c r="A1209" s="16"/>
      <c r="C1209" s="12" t="s">
        <v>19</v>
      </c>
      <c r="D1209" s="12">
        <v>1.37</v>
      </c>
      <c r="E1209" s="12">
        <v>8500.0</v>
      </c>
    </row>
    <row r="1210" hidden="1" outlineLevel="2">
      <c r="A1210" s="24" t="s">
        <v>941</v>
      </c>
      <c r="C1210" s="12" t="s">
        <v>127</v>
      </c>
      <c r="D1210" s="20">
        <v>0.71</v>
      </c>
      <c r="E1210" s="18"/>
      <c r="F1210" s="22">
        <v>5800.0</v>
      </c>
    </row>
    <row r="1211" hidden="1" outlineLevel="2">
      <c r="A1211" s="16"/>
      <c r="C1211" s="12" t="s">
        <v>942</v>
      </c>
      <c r="D1211" s="20">
        <v>2.88</v>
      </c>
      <c r="E1211" s="22">
        <v>13200.0</v>
      </c>
      <c r="F1211" s="18"/>
      <c r="G1211" s="22">
        <v>8000.0</v>
      </c>
    </row>
    <row r="1212" hidden="1" outlineLevel="2">
      <c r="A1212" s="16"/>
      <c r="C1212" s="12" t="s">
        <v>127</v>
      </c>
      <c r="D1212" s="20">
        <v>0.71</v>
      </c>
      <c r="E1212" s="18"/>
      <c r="F1212" s="22">
        <v>6500.0</v>
      </c>
    </row>
    <row r="1213" hidden="1" outlineLevel="2">
      <c r="A1213" s="16"/>
      <c r="C1213" s="12" t="s">
        <v>32</v>
      </c>
      <c r="D1213" s="20">
        <v>1.09</v>
      </c>
      <c r="E1213" s="18"/>
      <c r="F1213" s="22">
        <v>6700.0</v>
      </c>
    </row>
    <row r="1214" hidden="1" outlineLevel="2">
      <c r="A1214" s="16"/>
      <c r="C1214" s="12" t="s">
        <v>943</v>
      </c>
      <c r="D1214" s="20">
        <v>120.0</v>
      </c>
      <c r="E1214" s="22">
        <v>1300.0</v>
      </c>
      <c r="F1214" s="22"/>
      <c r="G1214" s="18"/>
    </row>
    <row r="1215" hidden="1" outlineLevel="2">
      <c r="A1215" s="16"/>
      <c r="D1215" s="17"/>
      <c r="E1215" s="18"/>
      <c r="F1215" s="14" t="s">
        <v>21</v>
      </c>
      <c r="G1215" s="15">
        <f>sum(G1208:G1213)</f>
        <v>12600</v>
      </c>
    </row>
    <row r="1216" hidden="1" outlineLevel="2">
      <c r="A1216" s="24"/>
      <c r="B1216" s="12"/>
      <c r="D1216" s="17"/>
      <c r="E1216" s="10" t="s">
        <v>13</v>
      </c>
      <c r="F1216" s="18"/>
      <c r="G1216" s="18"/>
    </row>
    <row r="1217" hidden="1" outlineLevel="2">
      <c r="A1217" s="24" t="s">
        <v>944</v>
      </c>
      <c r="B1217" s="12" t="s">
        <v>44</v>
      </c>
      <c r="C1217" s="12" t="s">
        <v>34</v>
      </c>
      <c r="D1217" s="20">
        <v>0.2</v>
      </c>
      <c r="E1217" s="18"/>
      <c r="F1217" s="22">
        <v>2000.0</v>
      </c>
      <c r="G1217" s="22">
        <v>1350.0</v>
      </c>
    </row>
    <row r="1218" hidden="1" outlineLevel="2">
      <c r="A1218" s="16"/>
      <c r="C1218" s="12" t="s">
        <v>17</v>
      </c>
      <c r="D1218" s="20">
        <v>0.32</v>
      </c>
      <c r="E1218" s="18"/>
      <c r="F1218" s="18"/>
      <c r="G1218" s="22">
        <v>2700.0</v>
      </c>
    </row>
    <row r="1219" hidden="1" outlineLevel="2">
      <c r="A1219" s="16"/>
      <c r="C1219" s="12" t="s">
        <v>945</v>
      </c>
      <c r="D1219" s="20">
        <v>0.9</v>
      </c>
      <c r="E1219" s="18"/>
      <c r="F1219" s="18"/>
    </row>
    <row r="1220" hidden="1" outlineLevel="2">
      <c r="A1220" s="16"/>
      <c r="C1220" s="12" t="s">
        <v>946</v>
      </c>
      <c r="D1220" s="20">
        <v>0.44</v>
      </c>
      <c r="E1220" s="18"/>
      <c r="F1220" s="22">
        <v>2500.0</v>
      </c>
      <c r="G1220" s="22">
        <v>100.0</v>
      </c>
    </row>
    <row r="1221" hidden="1" outlineLevel="2">
      <c r="A1221" s="16"/>
      <c r="C1221" s="12" t="s">
        <v>37</v>
      </c>
      <c r="D1221" s="17"/>
      <c r="E1221" s="18"/>
      <c r="F1221" s="22">
        <v>2000.0</v>
      </c>
      <c r="G1221" s="22">
        <v>1600.0</v>
      </c>
    </row>
    <row r="1222" hidden="1" outlineLevel="2">
      <c r="A1222" s="16"/>
      <c r="C1222" s="12" t="s">
        <v>947</v>
      </c>
      <c r="D1222" s="20">
        <v>1.38</v>
      </c>
      <c r="E1222" s="18"/>
      <c r="F1222" s="22">
        <v>15000.0</v>
      </c>
      <c r="G1222" s="18"/>
      <c r="H1222" s="12" t="s">
        <v>948</v>
      </c>
      <c r="I1222" s="12" t="s">
        <v>530</v>
      </c>
    </row>
    <row r="1223" hidden="1" outlineLevel="2">
      <c r="A1223" s="16"/>
      <c r="C1223" s="12" t="s">
        <v>949</v>
      </c>
      <c r="D1223" s="20">
        <v>1.58</v>
      </c>
      <c r="E1223" s="18"/>
      <c r="F1223" s="22"/>
      <c r="G1223" s="22">
        <v>6800.0</v>
      </c>
      <c r="H1223" s="12" t="s">
        <v>950</v>
      </c>
    </row>
    <row r="1224" hidden="1" outlineLevel="2">
      <c r="A1224" s="16"/>
      <c r="C1224" s="12" t="s">
        <v>951</v>
      </c>
      <c r="D1224" s="20">
        <v>92.63</v>
      </c>
      <c r="E1224" s="22">
        <v>714000.0</v>
      </c>
      <c r="F1224" s="22">
        <v>752000.0</v>
      </c>
      <c r="G1224" s="22">
        <v>38000.0</v>
      </c>
      <c r="H1224" s="12" t="s">
        <v>879</v>
      </c>
    </row>
    <row r="1225" hidden="1" outlineLevel="2">
      <c r="A1225" s="16"/>
      <c r="D1225" s="17"/>
      <c r="E1225" s="18"/>
      <c r="F1225" s="14" t="s">
        <v>21</v>
      </c>
      <c r="G1225" s="15">
        <f>sum(G1217:G1224)</f>
        <v>50550</v>
      </c>
    </row>
    <row r="1226" hidden="1" outlineLevel="2">
      <c r="A1226" s="24"/>
      <c r="B1226" s="12"/>
      <c r="D1226" s="17"/>
      <c r="E1226" s="10" t="s">
        <v>13</v>
      </c>
      <c r="F1226" s="18"/>
      <c r="G1226" s="18"/>
    </row>
    <row r="1227" hidden="1" outlineLevel="2">
      <c r="A1227" s="24" t="s">
        <v>952</v>
      </c>
      <c r="B1227" s="12" t="s">
        <v>50</v>
      </c>
      <c r="C1227" s="12" t="s">
        <v>953</v>
      </c>
      <c r="D1227" s="20">
        <v>0.78</v>
      </c>
      <c r="E1227" s="22">
        <v>3500.0</v>
      </c>
      <c r="F1227" s="18"/>
      <c r="G1227" s="22">
        <v>1700.0</v>
      </c>
    </row>
    <row r="1228" hidden="1" outlineLevel="2">
      <c r="A1228" s="16"/>
      <c r="C1228" s="12" t="s">
        <v>19</v>
      </c>
      <c r="D1228" s="20">
        <v>2.25</v>
      </c>
      <c r="E1228" s="22">
        <v>16000.0</v>
      </c>
      <c r="F1228" s="18"/>
      <c r="G1228" s="22">
        <v>700.0</v>
      </c>
    </row>
    <row r="1229" hidden="1" outlineLevel="2">
      <c r="A1229" s="16"/>
      <c r="C1229" s="12" t="s">
        <v>954</v>
      </c>
      <c r="D1229" s="20">
        <v>3.0</v>
      </c>
      <c r="E1229" s="18"/>
      <c r="F1229" s="22">
        <v>34000.0</v>
      </c>
      <c r="G1229" s="22">
        <v>18000.0</v>
      </c>
      <c r="H1229" s="12" t="s">
        <v>280</v>
      </c>
    </row>
    <row r="1230" hidden="1" outlineLevel="2">
      <c r="A1230" s="16"/>
      <c r="C1230" s="12" t="s">
        <v>102</v>
      </c>
      <c r="D1230" s="20">
        <v>1.03</v>
      </c>
      <c r="E1230" s="18"/>
      <c r="F1230" s="22">
        <v>7000.0</v>
      </c>
    </row>
    <row r="1231" hidden="1" outlineLevel="2">
      <c r="A1231" s="16"/>
      <c r="C1231" s="12" t="s">
        <v>19</v>
      </c>
      <c r="D1231" s="20">
        <v>2.87</v>
      </c>
      <c r="E1231" s="22">
        <v>36500.0</v>
      </c>
      <c r="F1231" s="18"/>
    </row>
    <row r="1232" hidden="1" outlineLevel="2">
      <c r="A1232" s="16"/>
      <c r="C1232" s="12" t="s">
        <v>65</v>
      </c>
      <c r="D1232" s="20">
        <v>1.62</v>
      </c>
      <c r="F1232" s="18"/>
    </row>
    <row r="1233" hidden="1" outlineLevel="2">
      <c r="A1233" s="16"/>
      <c r="C1233" s="12" t="s">
        <v>916</v>
      </c>
      <c r="D1233" s="20">
        <v>0.92</v>
      </c>
      <c r="F1233" s="18"/>
    </row>
    <row r="1234" hidden="1" outlineLevel="2">
      <c r="A1234" s="16"/>
      <c r="C1234" s="12" t="s">
        <v>30</v>
      </c>
      <c r="D1234" s="20">
        <v>0.49</v>
      </c>
      <c r="F1234" s="18"/>
    </row>
    <row r="1235" hidden="1" outlineLevel="2">
      <c r="A1235" s="16"/>
      <c r="C1235" s="12" t="s">
        <v>955</v>
      </c>
      <c r="D1235" s="20">
        <v>0.37</v>
      </c>
      <c r="F1235" s="18"/>
    </row>
    <row r="1236" hidden="1" outlineLevel="2">
      <c r="A1236" s="16"/>
      <c r="C1236" s="12" t="s">
        <v>295</v>
      </c>
      <c r="D1236" s="20">
        <v>0.4</v>
      </c>
      <c r="F1236" s="18"/>
    </row>
    <row r="1237" hidden="1" outlineLevel="2">
      <c r="A1237" s="16"/>
      <c r="C1237" s="12" t="s">
        <v>956</v>
      </c>
      <c r="D1237" s="20">
        <v>0.53</v>
      </c>
      <c r="F1237" s="18"/>
    </row>
    <row r="1238" hidden="1" outlineLevel="2">
      <c r="A1238" s="16"/>
      <c r="C1238" s="12" t="s">
        <v>957</v>
      </c>
      <c r="D1238" s="20">
        <v>24.0</v>
      </c>
      <c r="E1238" s="18"/>
      <c r="F1238" s="22">
        <v>250000.0</v>
      </c>
      <c r="G1238" s="22"/>
      <c r="H1238" s="106" t="s">
        <v>958</v>
      </c>
    </row>
    <row r="1239" hidden="1" outlineLevel="2">
      <c r="A1239" s="16"/>
      <c r="C1239" s="12" t="s">
        <v>959</v>
      </c>
      <c r="D1239" s="20">
        <v>16.96</v>
      </c>
      <c r="E1239" s="22">
        <v>143000.0</v>
      </c>
      <c r="F1239" s="22">
        <v>142000.0</v>
      </c>
      <c r="G1239" s="22">
        <v>29500.0</v>
      </c>
      <c r="I1239" s="12" t="s">
        <v>960</v>
      </c>
    </row>
    <row r="1240" hidden="1" outlineLevel="2">
      <c r="A1240" s="16"/>
      <c r="C1240" s="12" t="s">
        <v>961</v>
      </c>
      <c r="D1240" s="20">
        <v>1.75</v>
      </c>
      <c r="F1240" s="18"/>
    </row>
    <row r="1241" hidden="1" outlineLevel="2">
      <c r="A1241" s="16"/>
      <c r="C1241" s="12" t="s">
        <v>962</v>
      </c>
      <c r="D1241" s="20">
        <v>1.76</v>
      </c>
      <c r="F1241" s="18"/>
    </row>
    <row r="1242" hidden="1" outlineLevel="2">
      <c r="A1242" s="16"/>
      <c r="C1242" s="12" t="s">
        <v>67</v>
      </c>
      <c r="D1242" s="20">
        <v>0.69</v>
      </c>
      <c r="E1242" s="22">
        <v>3000.0</v>
      </c>
      <c r="F1242" s="18"/>
    </row>
    <row r="1243" hidden="1" outlineLevel="2">
      <c r="A1243" s="16"/>
      <c r="C1243" s="12" t="s">
        <v>963</v>
      </c>
      <c r="D1243" s="20">
        <v>0.97</v>
      </c>
      <c r="E1243" s="22">
        <v>4000.0</v>
      </c>
      <c r="F1243" s="18"/>
    </row>
    <row r="1244" hidden="1" outlineLevel="2">
      <c r="A1244" s="16"/>
      <c r="C1244" s="12" t="s">
        <v>964</v>
      </c>
      <c r="D1244" s="20"/>
      <c r="E1244" s="22"/>
      <c r="F1244" s="18"/>
      <c r="G1244" s="18"/>
      <c r="H1244" s="12"/>
    </row>
    <row r="1245" hidden="1" outlineLevel="2">
      <c r="A1245" s="16"/>
      <c r="D1245" s="17"/>
      <c r="E1245" s="18"/>
      <c r="F1245" s="14" t="s">
        <v>21</v>
      </c>
      <c r="G1245" s="15">
        <f>sum(G1227:G1244)</f>
        <v>49900</v>
      </c>
    </row>
    <row r="1246" hidden="1" outlineLevel="2">
      <c r="A1246" s="24"/>
      <c r="B1246" s="12"/>
      <c r="D1246" s="17"/>
      <c r="E1246" s="10" t="s">
        <v>13</v>
      </c>
      <c r="F1246" s="18"/>
      <c r="G1246" s="18"/>
    </row>
    <row r="1247" hidden="1" outlineLevel="2">
      <c r="A1247" s="24" t="s">
        <v>965</v>
      </c>
      <c r="B1247" s="12" t="s">
        <v>14</v>
      </c>
      <c r="C1247" s="12" t="s">
        <v>966</v>
      </c>
      <c r="D1247" s="20">
        <v>1.55</v>
      </c>
      <c r="E1247" s="18"/>
      <c r="F1247" s="22">
        <v>16000.0</v>
      </c>
      <c r="G1247" s="22">
        <v>4450.0</v>
      </c>
    </row>
    <row r="1248" hidden="1" outlineLevel="2">
      <c r="A1248" s="16"/>
      <c r="C1248" s="12" t="s">
        <v>267</v>
      </c>
      <c r="D1248" s="20">
        <v>0.22</v>
      </c>
      <c r="E1248" s="18"/>
      <c r="F1248" s="22">
        <v>1800.0</v>
      </c>
      <c r="G1248" s="22">
        <v>1100.0</v>
      </c>
    </row>
    <row r="1249" hidden="1" outlineLevel="2">
      <c r="A1249" s="16"/>
      <c r="C1249" s="12" t="s">
        <v>967</v>
      </c>
      <c r="D1249" s="20">
        <v>1.0</v>
      </c>
      <c r="E1249" s="18"/>
      <c r="F1249" s="22">
        <v>7000.0</v>
      </c>
      <c r="G1249" s="22">
        <v>6850.0</v>
      </c>
      <c r="H1249" s="12" t="s">
        <v>334</v>
      </c>
    </row>
    <row r="1250" hidden="1" outlineLevel="2">
      <c r="A1250" s="16"/>
      <c r="C1250" s="12" t="s">
        <v>85</v>
      </c>
      <c r="D1250" s="20">
        <v>1.58</v>
      </c>
      <c r="E1250" s="22">
        <v>6000.0</v>
      </c>
      <c r="F1250" s="18"/>
    </row>
    <row r="1251" hidden="1" outlineLevel="2">
      <c r="A1251" s="16"/>
      <c r="C1251" s="12" t="s">
        <v>78</v>
      </c>
      <c r="D1251" s="20">
        <v>5.5</v>
      </c>
      <c r="E1251" s="22">
        <v>35000.0</v>
      </c>
      <c r="F1251" s="18"/>
      <c r="G1251" s="22">
        <v>7750.0</v>
      </c>
    </row>
    <row r="1252" hidden="1" outlineLevel="2">
      <c r="A1252" s="16"/>
      <c r="C1252" s="12" t="s">
        <v>968</v>
      </c>
      <c r="D1252" s="20">
        <v>0.32</v>
      </c>
      <c r="E1252" s="18"/>
      <c r="F1252" s="22">
        <v>2000.0</v>
      </c>
      <c r="G1252" s="22">
        <v>1400.0</v>
      </c>
      <c r="H1252" s="12" t="s">
        <v>969</v>
      </c>
      <c r="I1252" s="12" t="s">
        <v>191</v>
      </c>
    </row>
    <row r="1253" hidden="1" outlineLevel="2">
      <c r="A1253" s="16"/>
      <c r="C1253" s="12" t="s">
        <v>970</v>
      </c>
      <c r="D1253" s="20" t="s">
        <v>971</v>
      </c>
      <c r="E1253" s="22">
        <v>4700.0</v>
      </c>
      <c r="F1253" s="22"/>
    </row>
    <row r="1254" hidden="1" outlineLevel="2">
      <c r="A1254" s="16"/>
      <c r="D1254" s="17"/>
      <c r="E1254" s="18"/>
      <c r="F1254" s="14" t="s">
        <v>21</v>
      </c>
      <c r="G1254" s="15">
        <f>sum(G1247:G1252)</f>
        <v>21550</v>
      </c>
    </row>
    <row r="1255" hidden="1" outlineLevel="2">
      <c r="A1255" s="24"/>
      <c r="B1255" s="12"/>
      <c r="D1255" s="17"/>
      <c r="E1255" s="10" t="s">
        <v>13</v>
      </c>
      <c r="F1255" s="18"/>
      <c r="G1255" s="18"/>
    </row>
    <row r="1256" hidden="1" outlineLevel="2">
      <c r="A1256" s="24" t="s">
        <v>972</v>
      </c>
      <c r="B1256" s="12" t="s">
        <v>22</v>
      </c>
      <c r="C1256" s="12" t="s">
        <v>973</v>
      </c>
      <c r="D1256" s="20">
        <v>0.26</v>
      </c>
      <c r="E1256" s="22">
        <v>1500.0</v>
      </c>
      <c r="F1256" s="22">
        <v>2700.0</v>
      </c>
      <c r="G1256" s="22">
        <v>1200.0</v>
      </c>
      <c r="H1256" s="12" t="s">
        <v>974</v>
      </c>
    </row>
    <row r="1257" hidden="1" outlineLevel="2">
      <c r="A1257" s="16"/>
      <c r="C1257" s="12" t="s">
        <v>975</v>
      </c>
      <c r="D1257" s="20">
        <v>11.76</v>
      </c>
      <c r="E1257" s="22">
        <v>59000.0</v>
      </c>
      <c r="F1257" s="18"/>
      <c r="G1257" s="22">
        <v>21400.0</v>
      </c>
    </row>
    <row r="1258" hidden="1" outlineLevel="2">
      <c r="A1258" s="16"/>
      <c r="C1258" s="12" t="s">
        <v>976</v>
      </c>
      <c r="D1258" s="20" t="s">
        <v>977</v>
      </c>
      <c r="E1258" s="22">
        <v>41000.0</v>
      </c>
      <c r="F1258" s="22">
        <v>47000.0</v>
      </c>
      <c r="G1258" s="22">
        <v>6000.0</v>
      </c>
      <c r="H1258" s="12" t="s">
        <v>879</v>
      </c>
    </row>
    <row r="1259" hidden="1" outlineLevel="2">
      <c r="A1259" s="16"/>
      <c r="C1259" s="12" t="s">
        <v>968</v>
      </c>
      <c r="D1259" s="20" t="s">
        <v>978</v>
      </c>
      <c r="E1259" s="18"/>
      <c r="F1259" s="22" t="s">
        <v>979</v>
      </c>
      <c r="G1259" s="22">
        <v>1700.0</v>
      </c>
      <c r="H1259" s="12" t="s">
        <v>980</v>
      </c>
    </row>
    <row r="1260" hidden="1" outlineLevel="2">
      <c r="A1260" s="16"/>
      <c r="C1260" s="12" t="s">
        <v>99</v>
      </c>
      <c r="D1260" s="20">
        <v>0.32</v>
      </c>
      <c r="E1260" s="22">
        <v>700.0</v>
      </c>
      <c r="F1260" s="18"/>
    </row>
    <row r="1261" hidden="1" outlineLevel="2">
      <c r="A1261" s="16"/>
      <c r="D1261" s="17"/>
      <c r="E1261" s="18"/>
      <c r="F1261" s="14" t="s">
        <v>21</v>
      </c>
      <c r="G1261" s="15">
        <f>sum(G1256:G1260)</f>
        <v>30300</v>
      </c>
      <c r="H1261" s="30" t="s">
        <v>184</v>
      </c>
      <c r="I1261" s="30">
        <v>25320.0</v>
      </c>
    </row>
    <row r="1262" hidden="1" outlineLevel="2">
      <c r="A1262" s="24"/>
      <c r="B1262" s="12"/>
      <c r="D1262" s="17"/>
      <c r="E1262" s="10" t="s">
        <v>13</v>
      </c>
      <c r="F1262" s="18"/>
      <c r="G1262" s="18"/>
      <c r="H1262" s="30" t="s">
        <v>185</v>
      </c>
      <c r="I1262" s="109">
        <v>168800.0</v>
      </c>
    </row>
    <row r="1263" hidden="1" outlineLevel="2">
      <c r="A1263" s="24" t="s">
        <v>981</v>
      </c>
      <c r="B1263" s="12" t="s">
        <v>31</v>
      </c>
      <c r="C1263" s="12" t="s">
        <v>982</v>
      </c>
      <c r="D1263" s="20">
        <v>0.82</v>
      </c>
      <c r="E1263" s="18"/>
      <c r="F1263" s="22">
        <v>9000.0</v>
      </c>
      <c r="G1263" s="22">
        <v>3200.0</v>
      </c>
    </row>
    <row r="1264" hidden="1" outlineLevel="2">
      <c r="A1264" s="16"/>
      <c r="C1264" s="12" t="s">
        <v>983</v>
      </c>
      <c r="D1264" s="20">
        <v>0.78</v>
      </c>
      <c r="E1264" s="22">
        <v>3000.0</v>
      </c>
      <c r="F1264" s="18"/>
      <c r="G1264" s="22">
        <v>0.0</v>
      </c>
      <c r="H1264" s="12" t="s">
        <v>781</v>
      </c>
    </row>
    <row r="1265" hidden="1" outlineLevel="2">
      <c r="A1265" s="16"/>
      <c r="D1265" s="17"/>
      <c r="E1265" s="18"/>
      <c r="F1265" s="14" t="s">
        <v>21</v>
      </c>
      <c r="G1265" s="15">
        <f>sum(G1263:G1264)</f>
        <v>3200</v>
      </c>
    </row>
    <row r="1266" hidden="1" outlineLevel="2">
      <c r="A1266" s="24"/>
      <c r="B1266" s="12"/>
      <c r="D1266" s="17"/>
      <c r="E1266" s="10" t="s">
        <v>13</v>
      </c>
      <c r="F1266" s="18"/>
      <c r="G1266" s="18"/>
    </row>
    <row r="1267" hidden="1" outlineLevel="2">
      <c r="A1267" s="24" t="s">
        <v>984</v>
      </c>
      <c r="B1267" s="12" t="s">
        <v>36</v>
      </c>
      <c r="C1267" s="12" t="s">
        <v>675</v>
      </c>
      <c r="D1267" s="20">
        <v>0.97</v>
      </c>
      <c r="E1267" s="18"/>
      <c r="F1267" s="22">
        <v>11000.0</v>
      </c>
      <c r="G1267" s="22">
        <v>4800.0</v>
      </c>
    </row>
    <row r="1268" hidden="1" outlineLevel="2">
      <c r="A1268" s="16"/>
      <c r="C1268" s="12" t="s">
        <v>241</v>
      </c>
      <c r="D1268" s="20">
        <v>0.66</v>
      </c>
      <c r="E1268" s="18"/>
      <c r="F1268" s="22">
        <v>6000.0</v>
      </c>
    </row>
    <row r="1269" hidden="1" outlineLevel="2">
      <c r="A1269" s="16"/>
      <c r="C1269" s="12" t="s">
        <v>180</v>
      </c>
      <c r="D1269" s="20">
        <v>3.22</v>
      </c>
      <c r="E1269" s="22">
        <v>19000.0</v>
      </c>
      <c r="F1269" s="18"/>
      <c r="G1269" s="22">
        <v>6000.0</v>
      </c>
      <c r="H1269" s="12" t="s">
        <v>985</v>
      </c>
    </row>
    <row r="1270" hidden="1" outlineLevel="2">
      <c r="A1270" s="16"/>
      <c r="C1270" s="12" t="s">
        <v>65</v>
      </c>
      <c r="D1270" s="20">
        <v>1.08</v>
      </c>
      <c r="F1270" s="18"/>
    </row>
    <row r="1271" hidden="1" outlineLevel="2">
      <c r="A1271" s="16"/>
      <c r="C1271" s="12" t="s">
        <v>986</v>
      </c>
      <c r="D1271" s="20">
        <v>0.14</v>
      </c>
      <c r="E1271" s="18"/>
      <c r="F1271" s="22">
        <v>1000.0</v>
      </c>
      <c r="G1271" s="22">
        <v>250.0</v>
      </c>
    </row>
    <row r="1272" hidden="1" outlineLevel="2">
      <c r="A1272" s="16"/>
      <c r="C1272" s="12" t="s">
        <v>987</v>
      </c>
      <c r="D1272" s="20">
        <v>1.38</v>
      </c>
      <c r="E1272" s="18"/>
      <c r="F1272" s="22">
        <v>15000.0</v>
      </c>
      <c r="G1272" s="22">
        <v>3300.0</v>
      </c>
      <c r="H1272" s="12" t="s">
        <v>530</v>
      </c>
    </row>
    <row r="1273" hidden="1" outlineLevel="2">
      <c r="A1273" s="16"/>
      <c r="D1273" s="17"/>
      <c r="E1273" s="18"/>
      <c r="F1273" s="14" t="s">
        <v>21</v>
      </c>
      <c r="G1273" s="15">
        <f>sum(G1267:G1272)</f>
        <v>14350</v>
      </c>
    </row>
    <row r="1274" hidden="1" outlineLevel="2">
      <c r="A1274" s="24"/>
      <c r="B1274" s="12"/>
      <c r="D1274" s="17"/>
      <c r="E1274" s="10" t="s">
        <v>13</v>
      </c>
      <c r="F1274" s="18"/>
      <c r="G1274" s="18"/>
    </row>
    <row r="1275" hidden="1" outlineLevel="2">
      <c r="A1275" s="24" t="s">
        <v>988</v>
      </c>
      <c r="B1275" s="12" t="s">
        <v>44</v>
      </c>
      <c r="C1275" s="12" t="s">
        <v>499</v>
      </c>
      <c r="D1275" s="12">
        <v>1.25</v>
      </c>
      <c r="E1275" s="18"/>
      <c r="F1275" s="22">
        <v>10500.0</v>
      </c>
      <c r="G1275" s="22">
        <v>3750.0</v>
      </c>
    </row>
    <row r="1276" hidden="1" outlineLevel="2">
      <c r="A1276" s="16"/>
      <c r="D1276" s="17"/>
      <c r="E1276" s="18"/>
      <c r="F1276" s="14" t="s">
        <v>21</v>
      </c>
      <c r="G1276" s="15">
        <f>sum(G1275)</f>
        <v>3750</v>
      </c>
    </row>
    <row r="1277" hidden="1" outlineLevel="2">
      <c r="A1277" s="24"/>
      <c r="B1277" s="12"/>
      <c r="D1277" s="17"/>
      <c r="E1277" s="10" t="s">
        <v>13</v>
      </c>
      <c r="F1277" s="18"/>
      <c r="G1277" s="18"/>
    </row>
    <row r="1278" hidden="1" outlineLevel="2">
      <c r="A1278" s="24" t="s">
        <v>989</v>
      </c>
      <c r="B1278" s="12" t="s">
        <v>50</v>
      </c>
      <c r="C1278" s="12" t="s">
        <v>39</v>
      </c>
      <c r="D1278" s="20">
        <v>1.66</v>
      </c>
      <c r="E1278" s="22">
        <v>8500.0</v>
      </c>
      <c r="F1278" s="18"/>
      <c r="G1278" s="22">
        <v>5200.0</v>
      </c>
      <c r="H1278" s="12" t="s">
        <v>990</v>
      </c>
    </row>
    <row r="1279" hidden="1" outlineLevel="2">
      <c r="A1279" s="16"/>
      <c r="C1279" s="12" t="s">
        <v>991</v>
      </c>
      <c r="D1279" s="20">
        <v>33.8</v>
      </c>
      <c r="E1279" s="22">
        <v>600.0</v>
      </c>
      <c r="F1279" s="18"/>
    </row>
    <row r="1280" hidden="1" outlineLevel="2">
      <c r="A1280" s="16"/>
      <c r="C1280" s="12" t="s">
        <v>992</v>
      </c>
      <c r="D1280" s="20">
        <v>4.71</v>
      </c>
      <c r="E1280" s="22">
        <v>15000.0</v>
      </c>
      <c r="F1280" s="18"/>
      <c r="G1280" s="22">
        <v>1500.0</v>
      </c>
      <c r="H1280" s="12" t="s">
        <v>993</v>
      </c>
    </row>
    <row r="1281" hidden="1" outlineLevel="2">
      <c r="A1281" s="16"/>
      <c r="C1281" s="12" t="s">
        <v>322</v>
      </c>
      <c r="D1281" s="20">
        <v>0.22</v>
      </c>
      <c r="E1281" s="18"/>
      <c r="F1281" s="18"/>
      <c r="G1281" s="22">
        <v>800.0</v>
      </c>
    </row>
    <row r="1282" hidden="1" outlineLevel="2">
      <c r="A1282" s="16"/>
      <c r="C1282" s="12" t="s">
        <v>994</v>
      </c>
      <c r="D1282" s="20">
        <v>0.58</v>
      </c>
      <c r="E1282" s="18"/>
      <c r="F1282" s="18"/>
    </row>
    <row r="1283" hidden="1" outlineLevel="2">
      <c r="A1283" s="16"/>
      <c r="C1283" s="12" t="s">
        <v>995</v>
      </c>
      <c r="D1283" s="20" t="s">
        <v>996</v>
      </c>
      <c r="E1283" s="18"/>
      <c r="F1283" s="18"/>
      <c r="G1283" s="22">
        <v>6900.0</v>
      </c>
      <c r="H1283" s="12" t="s">
        <v>997</v>
      </c>
    </row>
    <row r="1284" hidden="1" outlineLevel="2">
      <c r="A1284" s="16"/>
      <c r="D1284" s="17"/>
      <c r="E1284" s="18"/>
      <c r="F1284" s="14" t="s">
        <v>21</v>
      </c>
      <c r="G1284" s="15">
        <f>sum(G1278:G1283)</f>
        <v>14400</v>
      </c>
    </row>
    <row r="1285" hidden="1" outlineLevel="2">
      <c r="A1285" s="24"/>
      <c r="B1285" s="12"/>
      <c r="D1285" s="17"/>
      <c r="E1285" s="10" t="s">
        <v>13</v>
      </c>
      <c r="F1285" s="18"/>
      <c r="G1285" s="18"/>
    </row>
    <row r="1286" hidden="1" outlineLevel="2">
      <c r="A1286" s="24" t="s">
        <v>998</v>
      </c>
      <c r="B1286" s="12" t="s">
        <v>14</v>
      </c>
      <c r="C1286" s="12" t="s">
        <v>999</v>
      </c>
      <c r="D1286" s="17"/>
      <c r="E1286" s="18"/>
      <c r="F1286" s="22">
        <v>1500.0</v>
      </c>
      <c r="G1286" s="22">
        <v>1250.0</v>
      </c>
    </row>
    <row r="1287" hidden="1" outlineLevel="2">
      <c r="A1287" s="16"/>
      <c r="C1287" s="12" t="s">
        <v>1000</v>
      </c>
      <c r="D1287" s="20">
        <v>6.34</v>
      </c>
      <c r="E1287" s="18"/>
      <c r="F1287" s="22">
        <v>64000.0</v>
      </c>
      <c r="G1287" s="22">
        <v>8500.0</v>
      </c>
      <c r="H1287" s="12" t="s">
        <v>1001</v>
      </c>
    </row>
    <row r="1288" hidden="1" outlineLevel="2">
      <c r="A1288" s="16"/>
      <c r="C1288" s="12" t="s">
        <v>1002</v>
      </c>
      <c r="D1288" s="20" t="s">
        <v>1003</v>
      </c>
      <c r="E1288" s="22">
        <v>19000.0</v>
      </c>
      <c r="F1288" s="22"/>
      <c r="G1288" s="22">
        <v>600.0</v>
      </c>
    </row>
    <row r="1289" hidden="1" outlineLevel="2">
      <c r="A1289" s="16"/>
      <c r="C1289" s="12" t="s">
        <v>1004</v>
      </c>
      <c r="D1289" s="20">
        <v>0.29</v>
      </c>
      <c r="E1289" s="18"/>
      <c r="F1289" s="22">
        <v>11000.0</v>
      </c>
      <c r="G1289" s="22">
        <v>5100.0</v>
      </c>
      <c r="H1289" s="12" t="s">
        <v>1005</v>
      </c>
    </row>
    <row r="1290" hidden="1" outlineLevel="2">
      <c r="A1290" s="16"/>
      <c r="C1290" s="12" t="s">
        <v>1006</v>
      </c>
      <c r="D1290" s="20">
        <v>0.14</v>
      </c>
      <c r="E1290" s="22">
        <v>4000.0</v>
      </c>
      <c r="F1290" s="18"/>
    </row>
    <row r="1291" hidden="1" outlineLevel="2">
      <c r="A1291" s="16"/>
      <c r="D1291" s="17"/>
      <c r="E1291" s="18"/>
      <c r="F1291" s="14" t="s">
        <v>21</v>
      </c>
      <c r="G1291" s="15">
        <f>sum(G1286:G1290)</f>
        <v>15450</v>
      </c>
    </row>
    <row r="1292" hidden="1" outlineLevel="2">
      <c r="A1292" s="24"/>
      <c r="B1292" s="12"/>
      <c r="D1292" s="17"/>
      <c r="E1292" s="10" t="s">
        <v>13</v>
      </c>
      <c r="F1292" s="18"/>
      <c r="G1292" s="18"/>
    </row>
    <row r="1293" hidden="1" outlineLevel="2">
      <c r="A1293" s="24" t="s">
        <v>1007</v>
      </c>
      <c r="B1293" s="12" t="s">
        <v>22</v>
      </c>
      <c r="C1293" s="12" t="s">
        <v>102</v>
      </c>
      <c r="D1293" s="20">
        <v>0.8</v>
      </c>
      <c r="E1293" s="18"/>
      <c r="F1293" s="22">
        <v>7300.0</v>
      </c>
      <c r="G1293" s="22">
        <v>3150.0</v>
      </c>
      <c r="H1293" s="12" t="s">
        <v>1008</v>
      </c>
      <c r="I1293" s="12" t="s">
        <v>1009</v>
      </c>
    </row>
    <row r="1294" hidden="1" outlineLevel="2">
      <c r="A1294" s="24"/>
      <c r="B1294" s="12"/>
      <c r="C1294" s="12" t="s">
        <v>1010</v>
      </c>
      <c r="D1294" s="20">
        <v>2.17</v>
      </c>
      <c r="E1294" s="18"/>
      <c r="F1294" s="22">
        <v>26373.0</v>
      </c>
      <c r="G1294" s="22">
        <v>6373.0</v>
      </c>
      <c r="H1294" s="12" t="s">
        <v>1011</v>
      </c>
      <c r="I1294" s="12"/>
    </row>
    <row r="1295" hidden="1" outlineLevel="2">
      <c r="A1295" s="16"/>
      <c r="D1295" s="17"/>
      <c r="E1295" s="18"/>
      <c r="F1295" s="14" t="s">
        <v>21</v>
      </c>
      <c r="G1295" s="15">
        <f>sum(G1293, G1294)</f>
        <v>9523</v>
      </c>
      <c r="H1295" s="30" t="s">
        <v>184</v>
      </c>
      <c r="I1295" s="30">
        <v>9100.0</v>
      </c>
    </row>
    <row r="1296" hidden="1" outlineLevel="2">
      <c r="A1296" s="24"/>
      <c r="B1296" s="12"/>
      <c r="D1296" s="17"/>
      <c r="E1296" s="10" t="s">
        <v>13</v>
      </c>
      <c r="F1296" s="18"/>
      <c r="G1296" s="18"/>
      <c r="H1296" s="30" t="s">
        <v>185</v>
      </c>
      <c r="I1296" s="109">
        <v>60673.0</v>
      </c>
    </row>
    <row r="1297" hidden="1" outlineLevel="2">
      <c r="A1297" s="24" t="s">
        <v>1012</v>
      </c>
      <c r="B1297" s="12" t="s">
        <v>31</v>
      </c>
      <c r="C1297" s="12" t="s">
        <v>1013</v>
      </c>
      <c r="D1297" s="20">
        <v>9.14</v>
      </c>
      <c r="E1297" s="22">
        <v>60000.0</v>
      </c>
      <c r="F1297" s="22"/>
      <c r="G1297" s="22">
        <v>10000.0</v>
      </c>
    </row>
    <row r="1298" hidden="1" outlineLevel="2">
      <c r="A1298" s="16"/>
      <c r="C1298" s="12" t="s">
        <v>690</v>
      </c>
      <c r="D1298" s="20">
        <v>1.95</v>
      </c>
      <c r="E1298" s="22">
        <v>12500.0</v>
      </c>
      <c r="F1298" s="18"/>
      <c r="G1298" s="22">
        <v>3500.0</v>
      </c>
    </row>
    <row r="1299" hidden="1" outlineLevel="2">
      <c r="A1299" s="16"/>
      <c r="C1299" s="12" t="s">
        <v>1014</v>
      </c>
      <c r="D1299" s="20">
        <v>1.16</v>
      </c>
      <c r="E1299" s="18"/>
      <c r="F1299" s="22">
        <v>11000.0</v>
      </c>
      <c r="G1299" s="22">
        <v>1500.0</v>
      </c>
    </row>
    <row r="1300" hidden="1" outlineLevel="2">
      <c r="A1300" s="16"/>
      <c r="C1300" s="12" t="s">
        <v>1015</v>
      </c>
      <c r="D1300" s="20">
        <v>1.7</v>
      </c>
      <c r="E1300" s="18"/>
      <c r="F1300" s="22">
        <v>24000.0</v>
      </c>
      <c r="G1300" s="22">
        <v>3000.0</v>
      </c>
      <c r="H1300" s="12" t="s">
        <v>1016</v>
      </c>
    </row>
    <row r="1301" hidden="1" outlineLevel="2">
      <c r="A1301" s="16"/>
      <c r="C1301" s="12" t="s">
        <v>1017</v>
      </c>
      <c r="D1301" s="20">
        <v>1.6</v>
      </c>
      <c r="E1301" s="22">
        <v>13500.0</v>
      </c>
      <c r="F1301" s="18"/>
    </row>
    <row r="1302" hidden="1" outlineLevel="2">
      <c r="A1302" s="16"/>
      <c r="C1302" s="12" t="s">
        <v>165</v>
      </c>
      <c r="D1302" s="20">
        <v>1.05</v>
      </c>
      <c r="E1302" s="22">
        <v>6600.0</v>
      </c>
      <c r="F1302" s="18"/>
    </row>
    <row r="1303" hidden="1" outlineLevel="2">
      <c r="A1303" s="16"/>
      <c r="C1303" s="12" t="s">
        <v>1018</v>
      </c>
      <c r="D1303" s="20"/>
      <c r="E1303" s="22"/>
      <c r="F1303" s="18"/>
      <c r="G1303" s="18"/>
    </row>
    <row r="1304" hidden="1" outlineLevel="2">
      <c r="A1304" s="16"/>
      <c r="D1304" s="17"/>
      <c r="E1304" s="18"/>
      <c r="F1304" s="14" t="s">
        <v>21</v>
      </c>
      <c r="G1304" s="15">
        <f>sum(G1297:G1302)</f>
        <v>18000</v>
      </c>
    </row>
    <row r="1305" hidden="1" outlineLevel="2">
      <c r="A1305" s="27" t="s">
        <v>155</v>
      </c>
    </row>
    <row r="1306" hidden="1" outlineLevel="1" collapsed="1">
      <c r="A1306" s="9" t="s">
        <v>1019</v>
      </c>
    </row>
    <row r="1307" hidden="1" outlineLevel="2">
      <c r="A1307" s="24"/>
      <c r="B1307" s="12"/>
      <c r="D1307" s="17"/>
      <c r="E1307" s="10" t="s">
        <v>13</v>
      </c>
      <c r="F1307" s="18"/>
      <c r="G1307" s="18"/>
    </row>
    <row r="1308" hidden="1" outlineLevel="2">
      <c r="A1308" s="19">
        <v>43841.0</v>
      </c>
      <c r="B1308" s="12" t="s">
        <v>36</v>
      </c>
      <c r="C1308" s="12" t="s">
        <v>1020</v>
      </c>
      <c r="D1308" s="20" t="s">
        <v>1021</v>
      </c>
      <c r="E1308" s="22">
        <v>14000.0</v>
      </c>
      <c r="F1308" s="22"/>
      <c r="G1308" s="22">
        <v>2300.0</v>
      </c>
    </row>
    <row r="1309" hidden="1" outlineLevel="2">
      <c r="A1309" s="16"/>
      <c r="C1309" s="12" t="s">
        <v>16</v>
      </c>
      <c r="D1309" s="20">
        <v>0.48</v>
      </c>
      <c r="E1309" s="18"/>
      <c r="F1309" s="22">
        <v>6000.0</v>
      </c>
      <c r="G1309" s="22">
        <v>2200.0</v>
      </c>
    </row>
    <row r="1310" hidden="1" outlineLevel="2">
      <c r="A1310" s="16"/>
      <c r="C1310" s="12" t="s">
        <v>870</v>
      </c>
      <c r="D1310" s="20">
        <v>0.27</v>
      </c>
      <c r="E1310" s="22">
        <v>1500.0</v>
      </c>
      <c r="F1310" s="18"/>
      <c r="G1310" s="22">
        <v>0.0</v>
      </c>
      <c r="H1310" s="12" t="s">
        <v>1022</v>
      </c>
    </row>
    <row r="1311" hidden="1" outlineLevel="2">
      <c r="A1311" s="16"/>
      <c r="C1311" s="12" t="s">
        <v>357</v>
      </c>
      <c r="D1311" s="20">
        <v>4.92</v>
      </c>
      <c r="E1311" s="18"/>
      <c r="F1311" s="22">
        <v>45000.0</v>
      </c>
      <c r="G1311" s="22">
        <v>8800.0</v>
      </c>
    </row>
    <row r="1312" hidden="1" outlineLevel="2">
      <c r="A1312" s="16"/>
      <c r="C1312" s="12" t="s">
        <v>240</v>
      </c>
      <c r="D1312" s="20">
        <v>0.96</v>
      </c>
      <c r="E1312" s="18"/>
      <c r="F1312" s="22">
        <v>9000.0</v>
      </c>
    </row>
    <row r="1313" hidden="1" outlineLevel="2">
      <c r="A1313" s="16"/>
      <c r="C1313" s="12" t="s">
        <v>1023</v>
      </c>
      <c r="D1313" s="20">
        <v>2.54</v>
      </c>
      <c r="E1313" s="18"/>
      <c r="F1313" s="22">
        <v>23500.0</v>
      </c>
    </row>
    <row r="1314" hidden="1" outlineLevel="2">
      <c r="A1314" s="16"/>
      <c r="C1314" s="12" t="s">
        <v>1024</v>
      </c>
      <c r="D1314" s="20">
        <v>0.88</v>
      </c>
      <c r="E1314" s="18"/>
      <c r="F1314" s="22">
        <v>10500.0</v>
      </c>
    </row>
    <row r="1315" hidden="1" outlineLevel="2">
      <c r="A1315" s="16"/>
      <c r="C1315" s="12" t="s">
        <v>1025</v>
      </c>
      <c r="D1315" s="20"/>
      <c r="E1315" s="18"/>
      <c r="F1315" s="18"/>
      <c r="G1315" s="18"/>
    </row>
    <row r="1316" hidden="1" outlineLevel="2">
      <c r="A1316" s="16"/>
      <c r="C1316" s="12" t="s">
        <v>20</v>
      </c>
      <c r="D1316" s="20">
        <v>1.05</v>
      </c>
      <c r="E1316" s="22">
        <v>4200.0</v>
      </c>
      <c r="F1316" s="18"/>
      <c r="G1316" s="22">
        <v>2700.0</v>
      </c>
    </row>
    <row r="1317" hidden="1" outlineLevel="2">
      <c r="A1317" s="16"/>
      <c r="C1317" s="12" t="s">
        <v>1026</v>
      </c>
      <c r="D1317" s="20">
        <v>10.19</v>
      </c>
      <c r="E1317" s="22">
        <v>55000.0</v>
      </c>
      <c r="F1317" s="18"/>
      <c r="G1317" s="22">
        <v>8600.0</v>
      </c>
      <c r="H1317" s="12" t="s">
        <v>1027</v>
      </c>
    </row>
    <row r="1318" hidden="1" outlineLevel="2">
      <c r="A1318" s="16"/>
      <c r="C1318" s="12" t="s">
        <v>1028</v>
      </c>
      <c r="D1318" s="20"/>
      <c r="E1318" s="22"/>
      <c r="F1318" s="18"/>
      <c r="G1318" s="22">
        <v>5000.0</v>
      </c>
      <c r="H1318" s="12"/>
    </row>
    <row r="1319" hidden="1" outlineLevel="2">
      <c r="A1319" s="16"/>
      <c r="E1319" s="110" t="s">
        <v>21</v>
      </c>
      <c r="F1319" s="110">
        <f t="shared" ref="F1319:G1319" si="1">sum(F1308:F1318)</f>
        <v>94000</v>
      </c>
      <c r="G1319" s="15">
        <f t="shared" si="1"/>
        <v>29600</v>
      </c>
    </row>
    <row r="1320" hidden="1" outlineLevel="2">
      <c r="A1320" s="24"/>
      <c r="B1320" s="12"/>
      <c r="D1320" s="17"/>
      <c r="E1320" s="10" t="s">
        <v>13</v>
      </c>
      <c r="F1320" s="18"/>
      <c r="G1320" s="18"/>
    </row>
    <row r="1321" hidden="1" outlineLevel="2">
      <c r="A1321" s="19">
        <v>43872.0</v>
      </c>
      <c r="B1321" s="12" t="s">
        <v>44</v>
      </c>
      <c r="C1321" s="12" t="s">
        <v>249</v>
      </c>
      <c r="D1321" s="20">
        <v>0.38</v>
      </c>
      <c r="E1321" s="18"/>
      <c r="F1321" s="22">
        <v>3600.0</v>
      </c>
      <c r="G1321" s="22">
        <v>1550.0</v>
      </c>
      <c r="H1321" s="12" t="s">
        <v>1029</v>
      </c>
    </row>
    <row r="1322" hidden="1" outlineLevel="2">
      <c r="A1322" s="16"/>
      <c r="C1322" s="12" t="s">
        <v>1030</v>
      </c>
      <c r="D1322" s="20">
        <v>4.45</v>
      </c>
      <c r="E1322" s="22">
        <v>18000.0</v>
      </c>
      <c r="F1322" s="22">
        <v>19000.0</v>
      </c>
      <c r="G1322" s="22">
        <v>1000.0</v>
      </c>
      <c r="H1322" s="12" t="s">
        <v>879</v>
      </c>
    </row>
    <row r="1323" hidden="1" outlineLevel="2">
      <c r="A1323" s="16"/>
      <c r="C1323" s="12" t="s">
        <v>1031</v>
      </c>
      <c r="D1323" s="20" t="s">
        <v>1032</v>
      </c>
      <c r="E1323" s="18"/>
      <c r="F1323" s="18"/>
      <c r="G1323" s="18"/>
      <c r="I1323" s="12" t="s">
        <v>1033</v>
      </c>
    </row>
    <row r="1324" hidden="1" outlineLevel="2">
      <c r="A1324" s="16"/>
      <c r="C1324" s="12" t="s">
        <v>1034</v>
      </c>
      <c r="D1324" s="20">
        <v>0.31</v>
      </c>
      <c r="E1324" s="18"/>
      <c r="F1324" s="22">
        <v>13500.0</v>
      </c>
      <c r="G1324" s="18"/>
      <c r="H1324" s="12" t="s">
        <v>1035</v>
      </c>
    </row>
    <row r="1325" hidden="1" outlineLevel="2">
      <c r="A1325" s="16"/>
      <c r="D1325" s="17"/>
      <c r="E1325" s="111" t="s">
        <v>21</v>
      </c>
      <c r="F1325" s="111">
        <f t="shared" ref="F1325:G1325" si="2">sum(F1321:F1324)</f>
        <v>36100</v>
      </c>
      <c r="G1325" s="15">
        <f t="shared" si="2"/>
        <v>2550</v>
      </c>
    </row>
    <row r="1326" hidden="1" outlineLevel="2">
      <c r="A1326" s="24"/>
      <c r="B1326" s="12"/>
      <c r="D1326" s="17"/>
      <c r="E1326" s="10" t="s">
        <v>13</v>
      </c>
      <c r="F1326" s="18"/>
      <c r="G1326" s="18"/>
    </row>
    <row r="1327" hidden="1" outlineLevel="2">
      <c r="A1327" s="19">
        <v>43901.0</v>
      </c>
      <c r="B1327" s="12" t="s">
        <v>50</v>
      </c>
      <c r="C1327" s="12" t="s">
        <v>1036</v>
      </c>
      <c r="D1327" s="20">
        <v>0.1</v>
      </c>
      <c r="E1327" s="18"/>
      <c r="F1327" s="22">
        <v>1100.0</v>
      </c>
      <c r="G1327" s="22">
        <v>800.0</v>
      </c>
    </row>
    <row r="1328" hidden="1" outlineLevel="2">
      <c r="A1328" s="16"/>
      <c r="C1328" s="12" t="s">
        <v>1037</v>
      </c>
      <c r="D1328" s="20">
        <v>15.3</v>
      </c>
      <c r="E1328" s="22">
        <v>102500.0</v>
      </c>
      <c r="F1328" s="18"/>
      <c r="G1328" s="22">
        <v>13800.0</v>
      </c>
    </row>
    <row r="1329" hidden="1" outlineLevel="2">
      <c r="A1329" s="16"/>
      <c r="C1329" s="12" t="s">
        <v>1038</v>
      </c>
      <c r="D1329" s="20">
        <v>2.31</v>
      </c>
      <c r="E1329" s="22"/>
      <c r="F1329" s="22">
        <v>25000.0</v>
      </c>
      <c r="G1329" s="22">
        <v>5650.0</v>
      </c>
    </row>
    <row r="1330" hidden="1" outlineLevel="2">
      <c r="A1330" s="16"/>
      <c r="C1330" s="12" t="s">
        <v>1039</v>
      </c>
      <c r="D1330" s="20"/>
      <c r="E1330" s="22"/>
      <c r="F1330" s="18"/>
      <c r="G1330" s="22">
        <v>5000.0</v>
      </c>
    </row>
    <row r="1331" hidden="1" outlineLevel="2">
      <c r="A1331" s="16"/>
      <c r="C1331" s="12" t="s">
        <v>16</v>
      </c>
      <c r="D1331" s="20">
        <v>0.46</v>
      </c>
      <c r="E1331" s="18"/>
      <c r="F1331" s="22">
        <v>5500.0</v>
      </c>
      <c r="G1331" s="22">
        <v>1800.0</v>
      </c>
    </row>
    <row r="1332" hidden="1" outlineLevel="2">
      <c r="A1332" s="16"/>
      <c r="C1332" s="12" t="s">
        <v>241</v>
      </c>
      <c r="D1332" s="20">
        <v>0.65</v>
      </c>
      <c r="E1332" s="18"/>
      <c r="F1332" s="22">
        <v>6000.0</v>
      </c>
      <c r="G1332" s="22">
        <v>8600.0</v>
      </c>
      <c r="H1332" s="12" t="s">
        <v>1040</v>
      </c>
      <c r="I1332" s="12" t="s">
        <v>1041</v>
      </c>
    </row>
    <row r="1333" hidden="1" outlineLevel="2">
      <c r="A1333" s="16"/>
      <c r="C1333" s="12" t="s">
        <v>1042</v>
      </c>
      <c r="D1333" s="20">
        <v>0.22</v>
      </c>
      <c r="E1333" s="18"/>
      <c r="F1333" s="22">
        <v>2300.0</v>
      </c>
    </row>
    <row r="1334" hidden="1" outlineLevel="2">
      <c r="A1334" s="16"/>
      <c r="C1334" s="12" t="s">
        <v>1043</v>
      </c>
      <c r="D1334" s="20">
        <v>1.6</v>
      </c>
      <c r="E1334" s="22">
        <v>7000.0</v>
      </c>
      <c r="F1334" s="18"/>
    </row>
    <row r="1335" hidden="1" outlineLevel="2">
      <c r="A1335" s="16"/>
      <c r="C1335" s="12" t="s">
        <v>1044</v>
      </c>
      <c r="D1335" s="20" t="s">
        <v>1045</v>
      </c>
      <c r="E1335" s="22"/>
      <c r="F1335" s="22">
        <v>99000.0</v>
      </c>
      <c r="G1335" s="22">
        <v>0.0</v>
      </c>
      <c r="H1335" s="12"/>
      <c r="I1335" s="12"/>
    </row>
    <row r="1336" hidden="1" outlineLevel="2">
      <c r="A1336" s="16"/>
      <c r="C1336" s="12" t="s">
        <v>1046</v>
      </c>
      <c r="D1336" s="20">
        <v>2.91</v>
      </c>
      <c r="E1336" s="22"/>
      <c r="F1336" s="22">
        <v>28500.0</v>
      </c>
      <c r="G1336" s="22">
        <v>0.0</v>
      </c>
      <c r="H1336" s="12" t="s">
        <v>997</v>
      </c>
      <c r="I1336" s="12"/>
    </row>
    <row r="1337" hidden="1" outlineLevel="2">
      <c r="A1337" s="16"/>
      <c r="D1337" s="17"/>
      <c r="E1337" s="111" t="s">
        <v>21</v>
      </c>
      <c r="F1337" s="111">
        <f>sum(F1327:F1336)</f>
        <v>167400</v>
      </c>
      <c r="G1337" s="15">
        <f>sum(G1327:G1334)</f>
        <v>35650</v>
      </c>
    </row>
    <row r="1338" hidden="1" outlineLevel="2">
      <c r="A1338" s="24"/>
      <c r="B1338" s="12"/>
      <c r="D1338" s="17"/>
      <c r="E1338" s="10" t="s">
        <v>13</v>
      </c>
      <c r="F1338" s="18"/>
      <c r="G1338" s="18"/>
    </row>
    <row r="1339" hidden="1" outlineLevel="2">
      <c r="A1339" s="19">
        <v>43932.0</v>
      </c>
      <c r="B1339" s="12" t="s">
        <v>14</v>
      </c>
      <c r="C1339" s="12" t="s">
        <v>1047</v>
      </c>
      <c r="D1339" s="20">
        <v>1.52</v>
      </c>
      <c r="E1339" s="18"/>
      <c r="F1339" s="22">
        <v>14000.0</v>
      </c>
      <c r="G1339" s="22">
        <v>6900.0</v>
      </c>
    </row>
    <row r="1340" hidden="1" outlineLevel="2">
      <c r="C1340" s="12" t="s">
        <v>322</v>
      </c>
      <c r="D1340" s="20">
        <v>0.22</v>
      </c>
      <c r="E1340" s="18"/>
      <c r="F1340" s="22">
        <v>2000.0</v>
      </c>
    </row>
    <row r="1341" hidden="1" outlineLevel="2">
      <c r="A1341" s="16"/>
      <c r="C1341" s="12" t="s">
        <v>195</v>
      </c>
      <c r="D1341" s="20">
        <v>1.21</v>
      </c>
      <c r="E1341" s="18"/>
      <c r="F1341" s="22">
        <v>10000.0</v>
      </c>
      <c r="G1341" s="22">
        <v>750.0</v>
      </c>
      <c r="H1341" s="12" t="s">
        <v>1048</v>
      </c>
    </row>
    <row r="1342" hidden="1" outlineLevel="2">
      <c r="A1342" s="16"/>
      <c r="C1342" s="12" t="s">
        <v>85</v>
      </c>
      <c r="D1342" s="20">
        <v>3.5</v>
      </c>
      <c r="E1342" s="22">
        <v>25000.0</v>
      </c>
      <c r="F1342" s="18"/>
      <c r="G1342" s="22">
        <v>0.0</v>
      </c>
    </row>
    <row r="1343" hidden="1" outlineLevel="2">
      <c r="A1343" s="16"/>
      <c r="C1343" s="12" t="s">
        <v>1049</v>
      </c>
      <c r="D1343" s="20">
        <v>24.15</v>
      </c>
      <c r="E1343" s="18"/>
      <c r="F1343" s="22">
        <v>255000.0</v>
      </c>
      <c r="G1343" s="22">
        <v>46500.0</v>
      </c>
      <c r="H1343" s="12" t="s">
        <v>1050</v>
      </c>
      <c r="I1343" s="12" t="s">
        <v>1051</v>
      </c>
    </row>
    <row r="1344" hidden="1" outlineLevel="2">
      <c r="A1344" s="16"/>
      <c r="D1344" s="17"/>
      <c r="E1344" s="111" t="s">
        <v>21</v>
      </c>
      <c r="F1344" s="111">
        <f t="shared" ref="F1344:G1344" si="3">sum(F1339:F1343)</f>
        <v>281000</v>
      </c>
      <c r="G1344" s="15">
        <f t="shared" si="3"/>
        <v>54150</v>
      </c>
    </row>
    <row r="1345" hidden="1" outlineLevel="2">
      <c r="A1345" s="24"/>
      <c r="B1345" s="12"/>
      <c r="D1345" s="17"/>
      <c r="E1345" s="10" t="s">
        <v>13</v>
      </c>
      <c r="F1345" s="18"/>
      <c r="G1345" s="18"/>
    </row>
    <row r="1346" hidden="1" outlineLevel="2">
      <c r="A1346" s="19">
        <v>43962.0</v>
      </c>
      <c r="B1346" s="12" t="s">
        <v>22</v>
      </c>
      <c r="C1346" s="12" t="s">
        <v>1052</v>
      </c>
      <c r="D1346" s="20">
        <v>0.13</v>
      </c>
      <c r="E1346" s="18"/>
      <c r="F1346" s="22">
        <v>1100.0</v>
      </c>
      <c r="G1346" s="22">
        <v>700.0</v>
      </c>
    </row>
    <row r="1347" hidden="1" outlineLevel="2">
      <c r="A1347" s="16"/>
      <c r="C1347" s="12" t="s">
        <v>805</v>
      </c>
      <c r="D1347" s="20">
        <v>1.2</v>
      </c>
      <c r="E1347" s="18"/>
      <c r="F1347" s="22">
        <v>10500.0</v>
      </c>
      <c r="G1347" s="22">
        <v>5000.0</v>
      </c>
    </row>
    <row r="1348" hidden="1" outlineLevel="2">
      <c r="A1348" s="16"/>
      <c r="C1348" s="12" t="s">
        <v>127</v>
      </c>
      <c r="D1348" s="20">
        <v>0.77</v>
      </c>
      <c r="E1348" s="18"/>
      <c r="F1348" s="22">
        <v>5000.0</v>
      </c>
    </row>
    <row r="1349" hidden="1" outlineLevel="2">
      <c r="A1349" s="16"/>
      <c r="C1349" s="12" t="s">
        <v>16</v>
      </c>
      <c r="D1349" s="20">
        <v>0.48</v>
      </c>
      <c r="E1349" s="18"/>
      <c r="F1349" s="22">
        <v>6000.0</v>
      </c>
      <c r="G1349" s="22">
        <v>2100.0</v>
      </c>
    </row>
    <row r="1350" hidden="1" outlineLevel="2">
      <c r="A1350" s="16"/>
      <c r="C1350" s="12" t="s">
        <v>65</v>
      </c>
      <c r="D1350" s="20">
        <v>1.17</v>
      </c>
      <c r="E1350" s="22">
        <v>7500.0</v>
      </c>
      <c r="F1350" s="18"/>
      <c r="G1350" s="22">
        <v>700.0</v>
      </c>
    </row>
    <row r="1351" hidden="1" outlineLevel="2">
      <c r="A1351" s="16"/>
      <c r="C1351" s="12" t="s">
        <v>110</v>
      </c>
      <c r="D1351" s="20">
        <v>1.36</v>
      </c>
      <c r="E1351" s="18"/>
      <c r="F1351" s="18"/>
      <c r="G1351" s="18"/>
      <c r="H1351" s="12" t="s">
        <v>1053</v>
      </c>
    </row>
    <row r="1352" hidden="1" outlineLevel="2">
      <c r="A1352" s="16"/>
      <c r="D1352" s="17"/>
      <c r="E1352" s="111" t="s">
        <v>21</v>
      </c>
      <c r="F1352" s="111">
        <f t="shared" ref="F1352:G1352" si="4">sum(F1346:F1351)</f>
        <v>22600</v>
      </c>
      <c r="G1352" s="15">
        <f t="shared" si="4"/>
        <v>8500</v>
      </c>
      <c r="H1352" s="30" t="s">
        <v>184</v>
      </c>
      <c r="I1352" s="30">
        <v>22270.0</v>
      </c>
    </row>
    <row r="1353" hidden="1" outlineLevel="2">
      <c r="A1353" s="24"/>
      <c r="B1353" s="12"/>
      <c r="D1353" s="17"/>
      <c r="E1353" s="10" t="s">
        <v>13</v>
      </c>
      <c r="F1353" s="18"/>
      <c r="G1353" s="18"/>
      <c r="H1353" s="30" t="s">
        <v>185</v>
      </c>
      <c r="I1353" s="108">
        <f>8500+54150+35650+2550+29600+18000</f>
        <v>148450</v>
      </c>
    </row>
    <row r="1354" hidden="1" outlineLevel="2">
      <c r="A1354" s="19">
        <v>44023.0</v>
      </c>
      <c r="B1354" s="12" t="s">
        <v>277</v>
      </c>
      <c r="C1354" s="12" t="s">
        <v>1054</v>
      </c>
      <c r="D1354" s="20">
        <v>53.22</v>
      </c>
      <c r="E1354" s="22">
        <v>2500.0</v>
      </c>
      <c r="F1354" s="18"/>
      <c r="G1354" s="22">
        <v>1000.0</v>
      </c>
    </row>
    <row r="1355" hidden="1" outlineLevel="2">
      <c r="A1355" s="16"/>
      <c r="C1355" s="12" t="s">
        <v>20</v>
      </c>
      <c r="D1355" s="20">
        <v>0.3</v>
      </c>
      <c r="E1355" s="22">
        <v>700.0</v>
      </c>
      <c r="F1355" s="18"/>
      <c r="G1355" s="22">
        <v>0.0</v>
      </c>
    </row>
    <row r="1356" hidden="1" outlineLevel="2">
      <c r="A1356" s="16"/>
      <c r="C1356" s="12" t="s">
        <v>883</v>
      </c>
      <c r="D1356" s="20">
        <v>0.16</v>
      </c>
      <c r="E1356" s="22"/>
      <c r="F1356" s="22">
        <v>1100.0</v>
      </c>
      <c r="G1356" s="22">
        <v>1000.0</v>
      </c>
      <c r="H1356" s="12" t="s">
        <v>1055</v>
      </c>
    </row>
    <row r="1357" hidden="1" outlineLevel="2">
      <c r="A1357" s="16"/>
      <c r="C1357" s="12" t="s">
        <v>1056</v>
      </c>
      <c r="D1357" s="20">
        <v>0.6</v>
      </c>
      <c r="E1357" s="22">
        <v>1300.0</v>
      </c>
      <c r="F1357" s="18"/>
    </row>
    <row r="1358" hidden="1" outlineLevel="2">
      <c r="A1358" s="16"/>
      <c r="C1358" s="12" t="s">
        <v>1057</v>
      </c>
      <c r="D1358" s="20" t="s">
        <v>1058</v>
      </c>
      <c r="E1358" s="22">
        <v>1000.0</v>
      </c>
      <c r="F1358" s="22">
        <v>3200.0</v>
      </c>
      <c r="G1358" s="22">
        <v>2200.0</v>
      </c>
      <c r="H1358" s="12"/>
    </row>
    <row r="1359" hidden="1" outlineLevel="2">
      <c r="A1359" s="16"/>
      <c r="D1359" s="17"/>
      <c r="E1359" s="111" t="s">
        <v>21</v>
      </c>
      <c r="F1359" s="111">
        <f>sum(F1354:F1358)</f>
        <v>4300</v>
      </c>
      <c r="G1359" s="15">
        <f>2200+1000+1000</f>
        <v>4200</v>
      </c>
    </row>
    <row r="1360" hidden="1" outlineLevel="2">
      <c r="A1360" s="16"/>
      <c r="D1360" s="17"/>
      <c r="E1360" s="10" t="s">
        <v>13</v>
      </c>
      <c r="F1360" s="18"/>
      <c r="G1360" s="18"/>
    </row>
    <row r="1361" hidden="1" outlineLevel="2">
      <c r="A1361" s="19">
        <v>44054.0</v>
      </c>
      <c r="B1361" s="12" t="s">
        <v>36</v>
      </c>
      <c r="C1361" s="12" t="s">
        <v>1059</v>
      </c>
      <c r="D1361" s="20">
        <v>1.3</v>
      </c>
      <c r="E1361" s="22">
        <v>8600.0</v>
      </c>
      <c r="F1361" s="22">
        <v>9600.0</v>
      </c>
      <c r="G1361" s="22">
        <v>1000.0</v>
      </c>
      <c r="H1361" s="12" t="s">
        <v>879</v>
      </c>
    </row>
    <row r="1362" hidden="1" outlineLevel="2">
      <c r="A1362" s="16"/>
      <c r="C1362" s="12" t="s">
        <v>130</v>
      </c>
      <c r="D1362" s="20">
        <v>0.87</v>
      </c>
      <c r="E1362" s="18"/>
      <c r="F1362" s="22">
        <v>9800.0</v>
      </c>
      <c r="G1362" s="22">
        <v>3700.0</v>
      </c>
      <c r="H1362" s="12" t="s">
        <v>81</v>
      </c>
    </row>
    <row r="1363" hidden="1" outlineLevel="2">
      <c r="A1363" s="16"/>
      <c r="C1363" s="12" t="s">
        <v>67</v>
      </c>
      <c r="D1363" s="20">
        <v>0.88</v>
      </c>
      <c r="E1363" s="22">
        <v>6500.0</v>
      </c>
      <c r="F1363" s="18"/>
    </row>
    <row r="1364" hidden="1" outlineLevel="2">
      <c r="A1364" s="16"/>
      <c r="C1364" s="12" t="s">
        <v>99</v>
      </c>
      <c r="D1364" s="20">
        <v>0.31</v>
      </c>
      <c r="E1364" s="22">
        <v>1200.0</v>
      </c>
      <c r="F1364" s="18"/>
    </row>
    <row r="1365" hidden="1" outlineLevel="2">
      <c r="A1365" s="16"/>
      <c r="C1365" s="12" t="s">
        <v>1060</v>
      </c>
      <c r="D1365" s="20">
        <v>0.22</v>
      </c>
      <c r="E1365" s="18"/>
      <c r="F1365" s="22">
        <v>1900.0</v>
      </c>
    </row>
    <row r="1366" hidden="1" outlineLevel="2">
      <c r="A1366" s="16"/>
      <c r="D1366" s="17"/>
      <c r="E1366" s="111" t="s">
        <v>21</v>
      </c>
      <c r="F1366" s="111">
        <f t="shared" ref="F1366:G1366" si="5">sum(F1361:F1365)</f>
        <v>21300</v>
      </c>
      <c r="G1366" s="15">
        <f t="shared" si="5"/>
        <v>4700</v>
      </c>
    </row>
    <row r="1367" hidden="1" outlineLevel="2">
      <c r="A1367" s="16"/>
      <c r="D1367" s="17"/>
      <c r="E1367" s="10" t="s">
        <v>13</v>
      </c>
      <c r="F1367" s="18"/>
      <c r="G1367" s="18"/>
    </row>
    <row r="1368" hidden="1" outlineLevel="2">
      <c r="A1368" s="19">
        <v>44085.0</v>
      </c>
      <c r="B1368" s="12" t="s">
        <v>44</v>
      </c>
      <c r="C1368" s="12" t="s">
        <v>1061</v>
      </c>
      <c r="D1368" s="20" t="s">
        <v>1062</v>
      </c>
      <c r="E1368" s="18"/>
      <c r="F1368" s="22">
        <v>4000.0</v>
      </c>
      <c r="G1368" s="22">
        <v>2600.0</v>
      </c>
    </row>
    <row r="1369" hidden="1" outlineLevel="2">
      <c r="A1369" s="16"/>
      <c r="C1369" s="12" t="s">
        <v>127</v>
      </c>
      <c r="D1369" s="20">
        <v>0.62</v>
      </c>
      <c r="E1369" s="18"/>
      <c r="F1369" s="22">
        <v>4500.0</v>
      </c>
      <c r="G1369" s="22">
        <v>1500.0</v>
      </c>
    </row>
    <row r="1370" hidden="1" outlineLevel="2">
      <c r="A1370" s="16"/>
      <c r="C1370" s="12" t="s">
        <v>85</v>
      </c>
      <c r="D1370" s="12">
        <v>3.5</v>
      </c>
      <c r="E1370" s="22">
        <v>23000.0</v>
      </c>
      <c r="F1370" s="18"/>
      <c r="G1370" s="22">
        <v>1300.0</v>
      </c>
    </row>
    <row r="1371" hidden="1" outlineLevel="2">
      <c r="A1371" s="16"/>
      <c r="C1371" s="12" t="s">
        <v>1063</v>
      </c>
      <c r="D1371" s="20">
        <v>2.1</v>
      </c>
      <c r="E1371" s="22">
        <v>12750.0</v>
      </c>
      <c r="F1371" s="22">
        <v>14700.0</v>
      </c>
      <c r="G1371" s="22">
        <v>1950.0</v>
      </c>
      <c r="H1371" s="12" t="s">
        <v>879</v>
      </c>
    </row>
    <row r="1372" hidden="1" outlineLevel="2">
      <c r="A1372" s="16"/>
      <c r="C1372" s="12" t="s">
        <v>1064</v>
      </c>
      <c r="D1372" s="112">
        <v>2.9</v>
      </c>
      <c r="E1372" s="22">
        <v>7000.0</v>
      </c>
      <c r="F1372" s="22">
        <v>9200.0</v>
      </c>
      <c r="G1372" s="22">
        <v>2200.0</v>
      </c>
      <c r="H1372" s="12" t="s">
        <v>879</v>
      </c>
    </row>
    <row r="1373" hidden="1" outlineLevel="2">
      <c r="A1373" s="16"/>
      <c r="C1373" s="12" t="s">
        <v>1065</v>
      </c>
      <c r="D1373" s="20" t="s">
        <v>1066</v>
      </c>
      <c r="E1373" s="22">
        <v>45000.0</v>
      </c>
      <c r="F1373" s="22">
        <v>48500.0</v>
      </c>
      <c r="G1373" s="22">
        <v>3500.0</v>
      </c>
      <c r="H1373" s="12" t="s">
        <v>879</v>
      </c>
    </row>
    <row r="1374" hidden="1" outlineLevel="2">
      <c r="A1374" s="16"/>
      <c r="C1374" s="12" t="s">
        <v>1067</v>
      </c>
      <c r="D1374" s="20">
        <v>30.7</v>
      </c>
      <c r="E1374" s="22">
        <v>1500.0</v>
      </c>
      <c r="F1374" s="18"/>
      <c r="G1374" s="22">
        <v>0.0</v>
      </c>
    </row>
    <row r="1375" hidden="1" outlineLevel="2">
      <c r="A1375" s="16"/>
      <c r="C1375" s="12" t="s">
        <v>1068</v>
      </c>
      <c r="D1375" s="20">
        <v>0.55</v>
      </c>
      <c r="E1375" s="18"/>
      <c r="F1375" s="18"/>
      <c r="G1375" s="18"/>
      <c r="H1375" s="12" t="s">
        <v>1069</v>
      </c>
    </row>
    <row r="1376" hidden="1" outlineLevel="2">
      <c r="A1376" s="16"/>
      <c r="D1376" s="17"/>
      <c r="E1376" s="111" t="s">
        <v>21</v>
      </c>
      <c r="F1376" s="111">
        <f>SUM(F1368:F1375)</f>
        <v>80900</v>
      </c>
      <c r="G1376" s="15">
        <f>sum(G1368:G1373)</f>
        <v>13050</v>
      </c>
    </row>
    <row r="1377" hidden="1" outlineLevel="2">
      <c r="A1377" s="16"/>
      <c r="D1377" s="17"/>
      <c r="E1377" s="10" t="s">
        <v>13</v>
      </c>
      <c r="F1377" s="18"/>
      <c r="G1377" s="18"/>
    </row>
    <row r="1378" hidden="1" outlineLevel="2">
      <c r="A1378" s="113">
        <v>44115.0</v>
      </c>
      <c r="B1378" s="12" t="s">
        <v>50</v>
      </c>
      <c r="C1378" s="12" t="s">
        <v>1070</v>
      </c>
      <c r="D1378" s="17"/>
      <c r="E1378" s="18"/>
      <c r="F1378" s="18"/>
      <c r="G1378" s="18"/>
    </row>
    <row r="1379" hidden="1" outlineLevel="2">
      <c r="A1379" s="16"/>
      <c r="C1379" s="12" t="s">
        <v>1071</v>
      </c>
      <c r="D1379" s="20">
        <v>2.98</v>
      </c>
      <c r="E1379" s="18"/>
      <c r="F1379" s="22">
        <v>33500.0</v>
      </c>
      <c r="G1379" s="22">
        <v>7400.0</v>
      </c>
    </row>
    <row r="1380" hidden="1" outlineLevel="2">
      <c r="A1380" s="16"/>
      <c r="D1380" s="17"/>
      <c r="E1380" s="111" t="s">
        <v>21</v>
      </c>
      <c r="F1380" s="111">
        <f>F1379</f>
        <v>33500</v>
      </c>
      <c r="G1380" s="15">
        <f>sum(G1378:G1379)</f>
        <v>7400</v>
      </c>
    </row>
    <row r="1381" hidden="1" outlineLevel="2">
      <c r="A1381" s="16"/>
      <c r="D1381" s="17"/>
      <c r="E1381" s="10" t="s">
        <v>13</v>
      </c>
      <c r="F1381" s="18"/>
      <c r="G1381" s="18"/>
    </row>
    <row r="1382" hidden="1" outlineLevel="2">
      <c r="A1382" s="113">
        <v>44146.0</v>
      </c>
      <c r="B1382" s="12" t="s">
        <v>14</v>
      </c>
      <c r="C1382" s="12" t="s">
        <v>1072</v>
      </c>
      <c r="D1382" s="20">
        <v>1.36</v>
      </c>
      <c r="E1382" s="18"/>
      <c r="F1382" s="22">
        <v>11000.0</v>
      </c>
      <c r="G1382" s="22">
        <v>3800.0</v>
      </c>
    </row>
    <row r="1383" hidden="1" outlineLevel="2">
      <c r="A1383" s="16"/>
      <c r="C1383" s="12" t="s">
        <v>39</v>
      </c>
      <c r="D1383" s="20">
        <v>5.5</v>
      </c>
      <c r="E1383" s="22">
        <v>32500.0</v>
      </c>
      <c r="F1383" s="18"/>
      <c r="G1383" s="22">
        <v>8500.0</v>
      </c>
    </row>
    <row r="1384" hidden="1" outlineLevel="2">
      <c r="A1384" s="16"/>
      <c r="C1384" s="12" t="s">
        <v>39</v>
      </c>
      <c r="D1384" s="20">
        <v>3.5</v>
      </c>
      <c r="E1384" s="22">
        <v>21500.0</v>
      </c>
      <c r="F1384" s="18"/>
      <c r="G1384" s="22">
        <v>3700.0</v>
      </c>
    </row>
    <row r="1385" hidden="1" outlineLevel="2">
      <c r="A1385" s="16"/>
      <c r="C1385" s="12" t="s">
        <v>67</v>
      </c>
      <c r="D1385" s="20">
        <v>0.49</v>
      </c>
      <c r="E1385" s="22">
        <v>1000.0</v>
      </c>
      <c r="F1385" s="18"/>
      <c r="G1385" s="22">
        <v>1900.0</v>
      </c>
    </row>
    <row r="1386" hidden="1" outlineLevel="2">
      <c r="A1386" s="16"/>
      <c r="C1386" s="12" t="s">
        <v>1073</v>
      </c>
      <c r="D1386" s="20">
        <v>1.36</v>
      </c>
      <c r="E1386" s="18"/>
      <c r="F1386" s="22">
        <v>12000.0</v>
      </c>
      <c r="G1386" s="22">
        <v>2000.0</v>
      </c>
    </row>
    <row r="1387" hidden="1" outlineLevel="2">
      <c r="A1387" s="16"/>
      <c r="D1387" s="17"/>
      <c r="E1387" s="111" t="s">
        <v>21</v>
      </c>
      <c r="F1387" s="111">
        <f t="shared" ref="F1387:G1387" si="6">sum(F1382:F1386)</f>
        <v>23000</v>
      </c>
      <c r="G1387" s="15">
        <f t="shared" si="6"/>
        <v>19900</v>
      </c>
    </row>
    <row r="1388" hidden="1" outlineLevel="2">
      <c r="A1388" s="16"/>
      <c r="D1388" s="17"/>
      <c r="E1388" s="10" t="s">
        <v>13</v>
      </c>
      <c r="F1388" s="18"/>
      <c r="G1388" s="18"/>
    </row>
    <row r="1389" hidden="1" outlineLevel="2">
      <c r="A1389" s="113">
        <v>44176.0</v>
      </c>
      <c r="B1389" s="12" t="s">
        <v>22</v>
      </c>
      <c r="C1389" s="12" t="s">
        <v>1074</v>
      </c>
      <c r="D1389" s="20" t="s">
        <v>1075</v>
      </c>
      <c r="E1389" s="18"/>
      <c r="F1389" s="22">
        <v>5000.0</v>
      </c>
      <c r="G1389" s="22">
        <v>3300.0</v>
      </c>
    </row>
    <row r="1390" hidden="1" outlineLevel="2">
      <c r="A1390" s="16"/>
      <c r="C1390" s="12" t="s">
        <v>1076</v>
      </c>
      <c r="D1390" s="20">
        <v>1.57</v>
      </c>
      <c r="E1390" s="18"/>
      <c r="F1390" s="22">
        <v>12600.0</v>
      </c>
      <c r="G1390" s="22">
        <v>4300.0</v>
      </c>
    </row>
    <row r="1391" hidden="1" outlineLevel="2">
      <c r="A1391" s="16"/>
      <c r="C1391" s="12" t="s">
        <v>1077</v>
      </c>
      <c r="D1391" s="20">
        <v>0.86</v>
      </c>
      <c r="E1391" s="18"/>
      <c r="F1391" s="22">
        <v>9000.0</v>
      </c>
      <c r="G1391" s="22">
        <v>10200.0</v>
      </c>
      <c r="H1391" s="12" t="s">
        <v>1078</v>
      </c>
    </row>
    <row r="1392" hidden="1" outlineLevel="2">
      <c r="A1392" s="16"/>
      <c r="C1392" s="12" t="s">
        <v>1079</v>
      </c>
      <c r="D1392" s="20">
        <v>1.16</v>
      </c>
      <c r="E1392" s="18"/>
      <c r="F1392" s="22">
        <v>11000.0</v>
      </c>
    </row>
    <row r="1393" hidden="1" outlineLevel="2">
      <c r="A1393" s="16"/>
      <c r="C1393" s="12" t="s">
        <v>65</v>
      </c>
      <c r="D1393" s="20">
        <v>1.4</v>
      </c>
      <c r="E1393" s="22">
        <v>8000.0</v>
      </c>
      <c r="F1393" s="18"/>
    </row>
    <row r="1394" hidden="1" outlineLevel="2">
      <c r="A1394" s="16"/>
      <c r="C1394" s="12" t="s">
        <v>1080</v>
      </c>
      <c r="D1394" s="20" t="s">
        <v>1081</v>
      </c>
      <c r="E1394" s="22">
        <v>10000.0</v>
      </c>
      <c r="F1394" s="18"/>
    </row>
    <row r="1395" hidden="1" outlineLevel="2">
      <c r="A1395" s="16"/>
      <c r="C1395" s="12" t="s">
        <v>1082</v>
      </c>
      <c r="D1395" s="20">
        <v>2.15</v>
      </c>
      <c r="E1395" s="22"/>
      <c r="F1395" s="22">
        <v>25000.0</v>
      </c>
      <c r="G1395" s="22">
        <v>7250.0</v>
      </c>
      <c r="H1395" s="12" t="s">
        <v>1083</v>
      </c>
    </row>
    <row r="1396" hidden="1" outlineLevel="2">
      <c r="A1396" s="16"/>
      <c r="D1396" s="17"/>
      <c r="E1396" s="111" t="s">
        <v>21</v>
      </c>
      <c r="F1396" s="111">
        <f t="shared" ref="F1396:G1396" si="7">sum(F1389:F1395)</f>
        <v>62600</v>
      </c>
      <c r="G1396" s="15">
        <f t="shared" si="7"/>
        <v>25050</v>
      </c>
      <c r="H1396" s="30" t="s">
        <v>184</v>
      </c>
      <c r="I1396" s="30">
        <v>11150.0</v>
      </c>
    </row>
    <row r="1397" hidden="1" outlineLevel="2">
      <c r="A1397" s="16"/>
      <c r="D1397" s="17"/>
      <c r="E1397" s="10" t="s">
        <v>13</v>
      </c>
      <c r="F1397" s="18"/>
      <c r="G1397" s="18"/>
      <c r="H1397" s="30" t="s">
        <v>185</v>
      </c>
      <c r="I1397" s="30">
        <v>74300.0</v>
      </c>
    </row>
    <row r="1398" hidden="1" outlineLevel="2">
      <c r="A1398" s="24" t="s">
        <v>1084</v>
      </c>
      <c r="B1398" s="12" t="s">
        <v>31</v>
      </c>
      <c r="C1398" s="12" t="s">
        <v>691</v>
      </c>
      <c r="D1398" s="20">
        <v>1.58</v>
      </c>
      <c r="E1398" s="22">
        <v>8000.0</v>
      </c>
      <c r="F1398" s="18"/>
      <c r="G1398" s="22">
        <v>0.0</v>
      </c>
    </row>
    <row r="1399" hidden="1" outlineLevel="2">
      <c r="A1399" s="16"/>
      <c r="C1399" s="12" t="s">
        <v>295</v>
      </c>
      <c r="D1399" s="20">
        <v>0.5</v>
      </c>
      <c r="F1399" s="18"/>
    </row>
    <row r="1400" hidden="1" outlineLevel="2">
      <c r="A1400" s="16"/>
      <c r="C1400" s="12" t="s">
        <v>1085</v>
      </c>
      <c r="D1400" s="20">
        <v>0.32</v>
      </c>
      <c r="E1400" s="22">
        <v>2000.0</v>
      </c>
      <c r="F1400" s="18"/>
      <c r="G1400" s="22">
        <v>0.0</v>
      </c>
    </row>
    <row r="1401" hidden="1" outlineLevel="2">
      <c r="A1401" s="16"/>
      <c r="C1401" s="12" t="s">
        <v>428</v>
      </c>
      <c r="D1401" s="20">
        <v>2.75</v>
      </c>
      <c r="E1401" s="22">
        <v>17000.0</v>
      </c>
      <c r="F1401" s="18"/>
      <c r="G1401" s="22">
        <v>1150.0</v>
      </c>
    </row>
    <row r="1402" hidden="1" outlineLevel="2">
      <c r="A1402" s="16"/>
      <c r="C1402" s="12" t="s">
        <v>23</v>
      </c>
      <c r="D1402" s="20">
        <v>2.85</v>
      </c>
      <c r="E1402" s="18"/>
      <c r="F1402" s="22">
        <v>30000.0</v>
      </c>
      <c r="G1402" s="22">
        <v>16500.0</v>
      </c>
    </row>
    <row r="1403" hidden="1" outlineLevel="2">
      <c r="A1403" s="16"/>
      <c r="C1403" s="12" t="s">
        <v>102</v>
      </c>
      <c r="D1403" s="20">
        <v>0.93</v>
      </c>
      <c r="E1403" s="18"/>
      <c r="F1403" s="22">
        <v>5000.0</v>
      </c>
    </row>
    <row r="1404" hidden="1" outlineLevel="2">
      <c r="A1404" s="16"/>
      <c r="C1404" s="12" t="s">
        <v>1086</v>
      </c>
      <c r="D1404" s="20">
        <v>1.63</v>
      </c>
      <c r="E1404" s="18"/>
      <c r="F1404" s="22">
        <v>15000.0</v>
      </c>
    </row>
    <row r="1405" hidden="1" outlineLevel="2">
      <c r="A1405" s="16"/>
      <c r="C1405" s="12" t="s">
        <v>916</v>
      </c>
      <c r="D1405" s="20">
        <v>0.8</v>
      </c>
      <c r="E1405" s="22">
        <v>2000.0</v>
      </c>
      <c r="F1405" s="18"/>
      <c r="G1405" s="22">
        <v>700.0</v>
      </c>
    </row>
    <row r="1406" hidden="1" outlineLevel="2">
      <c r="A1406" s="16"/>
      <c r="D1406" s="17"/>
      <c r="E1406" s="111" t="s">
        <v>21</v>
      </c>
      <c r="F1406" s="111">
        <f t="shared" ref="F1406:G1406" si="8">sum(F1398:F1405)</f>
        <v>50000</v>
      </c>
      <c r="G1406" s="15">
        <f t="shared" si="8"/>
        <v>18350</v>
      </c>
    </row>
    <row r="1407" hidden="1" outlineLevel="2">
      <c r="A1407" s="16"/>
      <c r="D1407" s="17"/>
      <c r="E1407" s="10" t="s">
        <v>13</v>
      </c>
      <c r="F1407" s="18"/>
      <c r="G1407" s="18"/>
    </row>
    <row r="1408" hidden="1" outlineLevel="2">
      <c r="A1408" s="24" t="s">
        <v>1087</v>
      </c>
      <c r="B1408" s="12" t="s">
        <v>36</v>
      </c>
      <c r="C1408" s="12" t="s">
        <v>1088</v>
      </c>
      <c r="D1408" s="20">
        <v>3.7</v>
      </c>
      <c r="E1408" s="22">
        <v>30000.0</v>
      </c>
      <c r="F1408" s="22">
        <v>31300.0</v>
      </c>
      <c r="G1408" s="22">
        <v>1300.0</v>
      </c>
    </row>
    <row r="1409" hidden="1" outlineLevel="2">
      <c r="A1409" s="16"/>
      <c r="C1409" s="12" t="s">
        <v>584</v>
      </c>
      <c r="D1409" s="20">
        <v>0.19</v>
      </c>
      <c r="E1409" s="22">
        <v>400.0</v>
      </c>
      <c r="F1409" s="18"/>
      <c r="G1409" s="22">
        <v>0.0</v>
      </c>
    </row>
    <row r="1410" hidden="1" outlineLevel="2">
      <c r="A1410" s="16"/>
      <c r="C1410" s="12" t="s">
        <v>1089</v>
      </c>
      <c r="D1410" s="20">
        <v>2.58</v>
      </c>
      <c r="E1410" s="22">
        <v>17500.0</v>
      </c>
      <c r="F1410" s="18"/>
      <c r="G1410" s="22">
        <v>1000.0</v>
      </c>
    </row>
    <row r="1411" hidden="1" outlineLevel="2">
      <c r="A1411" s="16"/>
      <c r="C1411" s="12" t="s">
        <v>1090</v>
      </c>
      <c r="D1411" s="20">
        <v>24.16</v>
      </c>
      <c r="E1411" s="22">
        <v>147000.0</v>
      </c>
      <c r="F1411" s="18"/>
      <c r="G1411" s="22">
        <v>21000.0</v>
      </c>
    </row>
    <row r="1412" hidden="1" outlineLevel="2">
      <c r="A1412" s="16"/>
      <c r="C1412" s="12" t="s">
        <v>122</v>
      </c>
      <c r="D1412" s="20">
        <v>8.33</v>
      </c>
      <c r="E1412" s="22">
        <v>60000.0</v>
      </c>
      <c r="F1412" s="18"/>
      <c r="G1412" s="22">
        <v>30500.0</v>
      </c>
      <c r="H1412" s="12" t="s">
        <v>1091</v>
      </c>
    </row>
    <row r="1413" hidden="1" outlineLevel="2">
      <c r="A1413" s="16"/>
      <c r="C1413" s="12" t="s">
        <v>528</v>
      </c>
      <c r="D1413" s="20">
        <v>1.04</v>
      </c>
      <c r="F1413" s="18"/>
    </row>
    <row r="1414" hidden="1" outlineLevel="2">
      <c r="A1414" s="16"/>
      <c r="C1414" s="12" t="s">
        <v>1092</v>
      </c>
      <c r="D1414" s="20">
        <v>4.37</v>
      </c>
      <c r="E1414" s="18"/>
      <c r="F1414" s="22">
        <v>80000.0</v>
      </c>
    </row>
    <row r="1415" hidden="1" outlineLevel="2">
      <c r="A1415" s="16"/>
      <c r="C1415" s="12" t="s">
        <v>1093</v>
      </c>
      <c r="D1415" s="20">
        <v>4.7</v>
      </c>
      <c r="E1415" s="18"/>
    </row>
    <row r="1416" hidden="1" outlineLevel="2">
      <c r="A1416" s="16"/>
      <c r="C1416" s="12" t="s">
        <v>16</v>
      </c>
      <c r="D1416" s="20">
        <v>0.44</v>
      </c>
      <c r="E1416" s="18"/>
    </row>
    <row r="1417" hidden="1" outlineLevel="2">
      <c r="A1417" s="16"/>
      <c r="C1417" s="12" t="s">
        <v>121</v>
      </c>
      <c r="D1417" s="20">
        <v>0.16</v>
      </c>
      <c r="E1417" s="18"/>
      <c r="F1417" s="22">
        <v>1000.0</v>
      </c>
      <c r="G1417" s="22">
        <v>500.0</v>
      </c>
    </row>
    <row r="1418" hidden="1" outlineLevel="2">
      <c r="A1418" s="16"/>
      <c r="D1418" s="17"/>
      <c r="E1418" s="111" t="s">
        <v>21</v>
      </c>
      <c r="F1418" s="111">
        <f t="shared" ref="F1418:G1418" si="9">sum(F1408:F1417)</f>
        <v>112300</v>
      </c>
      <c r="G1418" s="15">
        <f t="shared" si="9"/>
        <v>54300</v>
      </c>
    </row>
    <row r="1419" hidden="1" outlineLevel="2">
      <c r="A1419" s="16"/>
      <c r="D1419" s="17"/>
      <c r="E1419" s="10" t="s">
        <v>13</v>
      </c>
      <c r="F1419" s="18"/>
      <c r="G1419" s="18"/>
    </row>
    <row r="1420" hidden="1" outlineLevel="2">
      <c r="A1420" s="24" t="s">
        <v>1094</v>
      </c>
      <c r="B1420" s="12" t="s">
        <v>44</v>
      </c>
      <c r="C1420" s="12" t="s">
        <v>1095</v>
      </c>
      <c r="D1420" s="20">
        <v>3.41</v>
      </c>
      <c r="E1420" s="18"/>
      <c r="F1420" s="22">
        <v>35000.0</v>
      </c>
      <c r="G1420" s="22">
        <v>4800.0</v>
      </c>
    </row>
    <row r="1421" hidden="1" outlineLevel="2">
      <c r="A1421" s="16"/>
      <c r="C1421" s="12" t="s">
        <v>1096</v>
      </c>
      <c r="D1421" s="20">
        <v>1.11</v>
      </c>
      <c r="E1421" s="18"/>
      <c r="F1421" s="22">
        <v>10500.0</v>
      </c>
      <c r="G1421" s="22">
        <v>4950.0</v>
      </c>
    </row>
    <row r="1422" hidden="1" outlineLevel="2">
      <c r="A1422" s="16"/>
      <c r="C1422" s="12" t="s">
        <v>16</v>
      </c>
      <c r="D1422" s="20">
        <v>0.44</v>
      </c>
      <c r="E1422" s="18"/>
      <c r="F1422" s="22">
        <v>6000.0</v>
      </c>
      <c r="G1422" s="22">
        <v>250.0</v>
      </c>
      <c r="H1422" s="12" t="s">
        <v>334</v>
      </c>
    </row>
    <row r="1423" hidden="1" outlineLevel="2">
      <c r="A1423" s="16"/>
      <c r="C1423" s="12" t="s">
        <v>30</v>
      </c>
      <c r="D1423" s="20">
        <v>0.74</v>
      </c>
      <c r="E1423" s="22">
        <v>5000.0</v>
      </c>
      <c r="F1423" s="18"/>
    </row>
    <row r="1424" hidden="1" outlineLevel="2">
      <c r="A1424" s="16"/>
      <c r="C1424" s="12" t="s">
        <v>1097</v>
      </c>
      <c r="D1424" s="20">
        <v>0.62</v>
      </c>
      <c r="E1424" s="18"/>
      <c r="F1424" s="22">
        <v>5200.0</v>
      </c>
      <c r="G1424" s="22">
        <v>1800.0</v>
      </c>
    </row>
    <row r="1425" hidden="1" outlineLevel="2">
      <c r="A1425" s="16"/>
      <c r="C1425" s="12" t="s">
        <v>39</v>
      </c>
      <c r="D1425" s="20">
        <v>1.52</v>
      </c>
      <c r="E1425" s="22">
        <v>9500.0</v>
      </c>
      <c r="F1425" s="18"/>
      <c r="G1425" s="22">
        <v>1400.0</v>
      </c>
    </row>
    <row r="1426" hidden="1" outlineLevel="2">
      <c r="A1426" s="16"/>
      <c r="C1426" s="12" t="s">
        <v>1098</v>
      </c>
      <c r="D1426" s="20" t="s">
        <v>1099</v>
      </c>
      <c r="E1426" s="18"/>
      <c r="F1426" s="22">
        <v>192500.0</v>
      </c>
      <c r="G1426" s="22">
        <v>35000.0</v>
      </c>
    </row>
    <row r="1427" hidden="1" outlineLevel="2">
      <c r="A1427" s="16"/>
      <c r="C1427" s="12" t="s">
        <v>1100</v>
      </c>
      <c r="D1427" s="20" t="s">
        <v>1101</v>
      </c>
      <c r="E1427" s="18"/>
    </row>
    <row r="1428" hidden="1" outlineLevel="2">
      <c r="A1428" s="16"/>
      <c r="C1428" s="12" t="s">
        <v>1102</v>
      </c>
      <c r="D1428" s="20" t="s">
        <v>1103</v>
      </c>
      <c r="E1428" s="18"/>
    </row>
    <row r="1429" hidden="1" outlineLevel="2">
      <c r="A1429" s="16"/>
      <c r="C1429" s="12" t="s">
        <v>1104</v>
      </c>
      <c r="D1429" s="20">
        <v>0.31</v>
      </c>
      <c r="E1429" s="18"/>
      <c r="F1429" s="22">
        <v>12500.0</v>
      </c>
      <c r="G1429" s="22">
        <v>3400.0</v>
      </c>
    </row>
    <row r="1430" hidden="1" outlineLevel="2">
      <c r="A1430" s="16"/>
      <c r="D1430" s="17"/>
      <c r="E1430" s="111" t="s">
        <v>21</v>
      </c>
      <c r="F1430" s="111">
        <f>SUM(F1420:F1429)</f>
        <v>261700</v>
      </c>
      <c r="G1430" s="15">
        <f>sum(G1420:G1429)</f>
        <v>51600</v>
      </c>
    </row>
    <row r="1431" hidden="1" outlineLevel="2">
      <c r="A1431" s="16"/>
      <c r="D1431" s="17"/>
      <c r="E1431" s="10" t="s">
        <v>13</v>
      </c>
      <c r="F1431" s="18"/>
      <c r="G1431" s="18"/>
    </row>
    <row r="1432" hidden="1" outlineLevel="2">
      <c r="A1432" s="24" t="s">
        <v>1105</v>
      </c>
      <c r="B1432" s="12" t="s">
        <v>50</v>
      </c>
      <c r="C1432" s="12" t="s">
        <v>1106</v>
      </c>
      <c r="D1432" s="20" t="s">
        <v>1107</v>
      </c>
      <c r="E1432" s="18"/>
      <c r="F1432" s="22">
        <v>49000.0</v>
      </c>
      <c r="G1432" s="22">
        <v>10200.0</v>
      </c>
    </row>
    <row r="1433" hidden="1" outlineLevel="2">
      <c r="A1433" s="16"/>
      <c r="C1433" s="12" t="s">
        <v>1108</v>
      </c>
      <c r="D1433" s="20">
        <v>10.17</v>
      </c>
      <c r="E1433" s="22">
        <v>66000.0</v>
      </c>
      <c r="F1433" s="22">
        <v>69500.0</v>
      </c>
      <c r="G1433" s="22">
        <v>3500.0</v>
      </c>
    </row>
    <row r="1434" hidden="1" outlineLevel="2">
      <c r="A1434" s="16"/>
      <c r="C1434" s="12" t="s">
        <v>1109</v>
      </c>
      <c r="D1434" s="20">
        <v>4.36</v>
      </c>
      <c r="E1434" s="18"/>
      <c r="F1434" s="22">
        <v>41000.0</v>
      </c>
      <c r="G1434" s="22">
        <v>4000.0</v>
      </c>
      <c r="H1434" s="12" t="s">
        <v>1110</v>
      </c>
    </row>
    <row r="1435" hidden="1" outlineLevel="2">
      <c r="A1435" s="16"/>
      <c r="D1435" s="17"/>
      <c r="E1435" s="111" t="s">
        <v>21</v>
      </c>
      <c r="F1435" s="111">
        <f t="shared" ref="F1435:G1435" si="10">sum(F1432:F1434)</f>
        <v>159500</v>
      </c>
      <c r="G1435" s="15">
        <f t="shared" si="10"/>
        <v>17700</v>
      </c>
    </row>
    <row r="1436" hidden="1" outlineLevel="2">
      <c r="A1436" s="16"/>
      <c r="D1436" s="17"/>
      <c r="E1436" s="10" t="s">
        <v>13</v>
      </c>
      <c r="F1436" s="18"/>
      <c r="G1436" s="18"/>
    </row>
    <row r="1437" hidden="1" outlineLevel="2">
      <c r="A1437" s="24" t="s">
        <v>1111</v>
      </c>
      <c r="B1437" s="12" t="s">
        <v>14</v>
      </c>
      <c r="C1437" s="12" t="s">
        <v>1112</v>
      </c>
      <c r="D1437" s="20">
        <v>0.31</v>
      </c>
      <c r="E1437" s="18"/>
      <c r="F1437" s="22">
        <v>12500.0</v>
      </c>
      <c r="G1437" s="22">
        <v>5000.0</v>
      </c>
    </row>
    <row r="1438" hidden="1" outlineLevel="2">
      <c r="A1438" s="16"/>
      <c r="C1438" s="12" t="s">
        <v>1113</v>
      </c>
      <c r="D1438" s="20">
        <v>7.0</v>
      </c>
      <c r="E1438" s="22">
        <v>24000.0</v>
      </c>
      <c r="F1438" s="18"/>
      <c r="G1438" s="22">
        <v>17000.0</v>
      </c>
    </row>
    <row r="1439" hidden="1" outlineLevel="2">
      <c r="A1439" s="16"/>
      <c r="C1439" s="12" t="s">
        <v>39</v>
      </c>
      <c r="D1439" s="20">
        <v>1.4</v>
      </c>
      <c r="E1439" s="22">
        <v>7500.0</v>
      </c>
      <c r="F1439" s="18"/>
      <c r="G1439" s="22">
        <v>1500.0</v>
      </c>
    </row>
    <row r="1440" hidden="1" outlineLevel="2">
      <c r="A1440" s="16"/>
      <c r="C1440" s="12" t="s">
        <v>1114</v>
      </c>
      <c r="D1440" s="20">
        <v>2.38</v>
      </c>
      <c r="E1440" s="18"/>
      <c r="F1440" s="22">
        <v>19500.0</v>
      </c>
      <c r="G1440" s="22">
        <v>5250.0</v>
      </c>
      <c r="H1440" s="12" t="s">
        <v>950</v>
      </c>
    </row>
    <row r="1441" hidden="1" outlineLevel="2">
      <c r="A1441" s="16"/>
      <c r="C1441" s="12" t="s">
        <v>1115</v>
      </c>
      <c r="D1441" s="20">
        <v>25.18</v>
      </c>
      <c r="E1441" s="22">
        <v>142000.0</v>
      </c>
      <c r="F1441" s="22">
        <v>194000.0</v>
      </c>
      <c r="G1441" s="22">
        <v>0.0</v>
      </c>
      <c r="H1441" s="12" t="s">
        <v>1116</v>
      </c>
      <c r="I1441" s="12" t="s">
        <v>1117</v>
      </c>
    </row>
    <row r="1442" hidden="1" outlineLevel="2">
      <c r="A1442" s="16"/>
      <c r="C1442" s="12" t="s">
        <v>1118</v>
      </c>
      <c r="D1442" s="20">
        <v>12.6</v>
      </c>
      <c r="F1442" s="18"/>
    </row>
    <row r="1443" hidden="1" outlineLevel="2">
      <c r="A1443" s="16"/>
      <c r="C1443" s="12" t="s">
        <v>1119</v>
      </c>
      <c r="D1443" s="20">
        <v>3.44</v>
      </c>
      <c r="F1443" s="18"/>
    </row>
    <row r="1444" hidden="1" outlineLevel="2">
      <c r="A1444" s="16"/>
      <c r="C1444" s="12" t="s">
        <v>1120</v>
      </c>
      <c r="D1444" s="20">
        <v>3.6</v>
      </c>
      <c r="F1444" s="18"/>
    </row>
    <row r="1445" hidden="1" outlineLevel="2">
      <c r="A1445" s="16"/>
      <c r="D1445" s="17"/>
      <c r="E1445" s="111" t="s">
        <v>21</v>
      </c>
      <c r="F1445" s="111">
        <f t="shared" ref="F1445:G1445" si="11">sum(F1437:F1444)</f>
        <v>226000</v>
      </c>
      <c r="G1445" s="15">
        <f t="shared" si="11"/>
        <v>28750</v>
      </c>
    </row>
    <row r="1446" hidden="1" outlineLevel="2">
      <c r="A1446" s="16"/>
      <c r="D1446" s="17"/>
      <c r="E1446" s="10" t="s">
        <v>13</v>
      </c>
      <c r="F1446" s="18"/>
      <c r="G1446" s="18"/>
    </row>
    <row r="1447" hidden="1" outlineLevel="2">
      <c r="A1447" s="24" t="s">
        <v>1121</v>
      </c>
      <c r="B1447" s="12" t="s">
        <v>22</v>
      </c>
      <c r="C1447" s="12" t="s">
        <v>102</v>
      </c>
      <c r="D1447" s="20">
        <v>0.99</v>
      </c>
      <c r="E1447" s="18"/>
      <c r="F1447" s="22">
        <v>9200.0</v>
      </c>
      <c r="G1447" s="22">
        <v>4300.0</v>
      </c>
    </row>
    <row r="1448" hidden="1" outlineLevel="2">
      <c r="A1448" s="16"/>
      <c r="C1448" s="12" t="s">
        <v>1122</v>
      </c>
      <c r="D1448" s="20">
        <v>31.26</v>
      </c>
      <c r="E1448" s="18"/>
      <c r="F1448" s="22">
        <v>185000.0</v>
      </c>
      <c r="G1448" s="22">
        <v>31000.0</v>
      </c>
      <c r="H1448" s="30" t="s">
        <v>184</v>
      </c>
      <c r="I1448" s="30">
        <v>30900.0</v>
      </c>
    </row>
    <row r="1449" hidden="1" outlineLevel="2">
      <c r="A1449" s="16"/>
      <c r="D1449" s="17"/>
      <c r="E1449" s="111" t="s">
        <v>21</v>
      </c>
      <c r="F1449" s="111">
        <f t="shared" ref="F1449:G1449" si="12">sum(F1447:F1448)</f>
        <v>194200</v>
      </c>
      <c r="G1449" s="15">
        <f t="shared" si="12"/>
        <v>35300</v>
      </c>
      <c r="H1449" s="30" t="s">
        <v>185</v>
      </c>
      <c r="I1449" s="30">
        <v>206000.0</v>
      </c>
    </row>
    <row r="1450" hidden="1" outlineLevel="2">
      <c r="A1450" s="16"/>
      <c r="D1450" s="17"/>
      <c r="E1450" s="10" t="s">
        <v>13</v>
      </c>
      <c r="F1450" s="18"/>
      <c r="G1450" s="18"/>
    </row>
    <row r="1451" hidden="1" outlineLevel="2">
      <c r="A1451" s="24" t="s">
        <v>1123</v>
      </c>
      <c r="B1451" s="12" t="s">
        <v>31</v>
      </c>
      <c r="C1451" s="12" t="s">
        <v>127</v>
      </c>
      <c r="D1451" s="20">
        <v>0.51</v>
      </c>
      <c r="E1451" s="18"/>
      <c r="F1451" s="22">
        <v>5000.0</v>
      </c>
      <c r="G1451" s="22">
        <v>2400.0</v>
      </c>
    </row>
    <row r="1452" hidden="1" outlineLevel="2">
      <c r="A1452" s="16"/>
      <c r="C1452" s="12" t="s">
        <v>1124</v>
      </c>
      <c r="D1452" s="20">
        <v>5.45</v>
      </c>
      <c r="E1452" s="18"/>
      <c r="F1452" s="22">
        <v>49000.0</v>
      </c>
      <c r="G1452" s="22">
        <v>3000.0</v>
      </c>
    </row>
    <row r="1453" hidden="1" outlineLevel="2">
      <c r="A1453" s="16"/>
      <c r="D1453" s="17"/>
      <c r="E1453" s="111" t="s">
        <v>21</v>
      </c>
      <c r="F1453" s="111">
        <f t="shared" ref="F1453:G1453" si="13">sum(F1451:F1452)</f>
        <v>54000</v>
      </c>
      <c r="G1453" s="15">
        <f t="shared" si="13"/>
        <v>5400</v>
      </c>
    </row>
    <row r="1454" hidden="1" outlineLevel="2">
      <c r="A1454" s="16"/>
      <c r="D1454" s="17"/>
      <c r="E1454" s="10" t="s">
        <v>13</v>
      </c>
      <c r="F1454" s="18"/>
      <c r="G1454" s="18"/>
    </row>
    <row r="1455" hidden="1" outlineLevel="2">
      <c r="A1455" s="24" t="s">
        <v>1125</v>
      </c>
      <c r="B1455" s="12" t="s">
        <v>36</v>
      </c>
      <c r="C1455" s="12" t="s">
        <v>1126</v>
      </c>
      <c r="D1455" s="20">
        <v>10.74</v>
      </c>
      <c r="E1455" s="18"/>
      <c r="F1455" s="22">
        <v>100000.0</v>
      </c>
      <c r="G1455" s="22">
        <v>36000.0</v>
      </c>
      <c r="H1455" s="12" t="s">
        <v>1127</v>
      </c>
    </row>
    <row r="1456" hidden="1" outlineLevel="2">
      <c r="A1456" s="16"/>
      <c r="C1456" s="12" t="s">
        <v>690</v>
      </c>
      <c r="D1456" s="20">
        <v>7.76</v>
      </c>
      <c r="E1456" s="22">
        <v>104000.0</v>
      </c>
      <c r="F1456" s="18"/>
    </row>
    <row r="1457" hidden="1" outlineLevel="2">
      <c r="A1457" s="16"/>
      <c r="C1457" s="12" t="s">
        <v>1128</v>
      </c>
      <c r="D1457" s="20">
        <v>2.68</v>
      </c>
      <c r="F1457" s="18"/>
    </row>
    <row r="1458" hidden="1" outlineLevel="2">
      <c r="A1458" s="16"/>
      <c r="C1458" s="12" t="s">
        <v>1129</v>
      </c>
      <c r="D1458" s="20">
        <v>3.68</v>
      </c>
      <c r="F1458" s="18"/>
    </row>
    <row r="1459" hidden="1" outlineLevel="2">
      <c r="A1459" s="16"/>
      <c r="C1459" s="12" t="s">
        <v>1130</v>
      </c>
      <c r="D1459" s="20">
        <v>2.34</v>
      </c>
      <c r="F1459" s="18"/>
    </row>
    <row r="1460" hidden="1" outlineLevel="2">
      <c r="A1460" s="16"/>
      <c r="C1460" s="12" t="s">
        <v>65</v>
      </c>
      <c r="D1460" s="20">
        <v>1.74</v>
      </c>
      <c r="E1460" s="22">
        <v>10500.0</v>
      </c>
      <c r="F1460" s="18"/>
      <c r="G1460" s="22">
        <v>1000.0</v>
      </c>
    </row>
    <row r="1461" hidden="1" outlineLevel="2">
      <c r="A1461" s="16"/>
      <c r="C1461" s="12" t="s">
        <v>39</v>
      </c>
      <c r="D1461" s="20">
        <v>1.36</v>
      </c>
      <c r="E1461" s="22">
        <v>9000.0</v>
      </c>
      <c r="F1461" s="18"/>
      <c r="G1461" s="22">
        <v>1000.0</v>
      </c>
    </row>
    <row r="1462" hidden="1" outlineLevel="2">
      <c r="A1462" s="16"/>
      <c r="C1462" s="12" t="s">
        <v>1131</v>
      </c>
      <c r="D1462" s="20">
        <v>2.27</v>
      </c>
      <c r="E1462" s="22">
        <v>11000.0</v>
      </c>
      <c r="F1462" s="18"/>
      <c r="G1462" s="22">
        <v>5600.0</v>
      </c>
    </row>
    <row r="1463" hidden="1" outlineLevel="2">
      <c r="A1463" s="16"/>
      <c r="C1463" s="12" t="s">
        <v>1132</v>
      </c>
      <c r="D1463" s="20"/>
      <c r="E1463" s="22"/>
      <c r="F1463" s="18"/>
      <c r="G1463" s="18"/>
    </row>
    <row r="1464" hidden="1" outlineLevel="2">
      <c r="A1464" s="16"/>
      <c r="D1464" s="17"/>
      <c r="E1464" s="111" t="s">
        <v>21</v>
      </c>
      <c r="F1464" s="111">
        <f>F1455</f>
        <v>100000</v>
      </c>
      <c r="G1464" s="15">
        <f>sum(G1455:G1463)</f>
        <v>43600</v>
      </c>
    </row>
    <row r="1465" hidden="1" outlineLevel="2">
      <c r="A1465" s="16"/>
      <c r="D1465" s="17"/>
      <c r="E1465" s="10" t="s">
        <v>13</v>
      </c>
      <c r="F1465" s="18"/>
      <c r="G1465" s="18"/>
    </row>
    <row r="1466" hidden="1" outlineLevel="2">
      <c r="A1466" s="24" t="s">
        <v>1133</v>
      </c>
      <c r="B1466" s="12" t="s">
        <v>44</v>
      </c>
      <c r="C1466" s="12" t="s">
        <v>1134</v>
      </c>
      <c r="D1466" s="20">
        <v>31.26</v>
      </c>
      <c r="E1466" s="22">
        <v>100000.0</v>
      </c>
      <c r="F1466" s="18"/>
      <c r="G1466" s="22">
        <v>0.0</v>
      </c>
      <c r="H1466" s="12" t="s">
        <v>1135</v>
      </c>
    </row>
    <row r="1467" hidden="1" outlineLevel="2">
      <c r="A1467" s="16"/>
      <c r="D1467" s="17"/>
      <c r="E1467" s="111" t="s">
        <v>21</v>
      </c>
      <c r="F1467" s="114">
        <v>0.0</v>
      </c>
      <c r="G1467" s="15">
        <f>sum(G1466)</f>
        <v>0</v>
      </c>
    </row>
    <row r="1468" hidden="1" outlineLevel="2">
      <c r="A1468" s="16"/>
      <c r="D1468" s="17"/>
      <c r="E1468" s="10" t="s">
        <v>13</v>
      </c>
      <c r="F1468" s="18"/>
      <c r="G1468" s="18"/>
    </row>
    <row r="1469" hidden="1" outlineLevel="2">
      <c r="A1469" s="24" t="s">
        <v>1136</v>
      </c>
      <c r="B1469" s="12" t="s">
        <v>50</v>
      </c>
      <c r="C1469" s="12" t="s">
        <v>65</v>
      </c>
      <c r="D1469" s="20">
        <v>1.0</v>
      </c>
      <c r="E1469" s="22">
        <v>6300.0</v>
      </c>
      <c r="F1469" s="18"/>
      <c r="G1469" s="22">
        <v>800.0</v>
      </c>
    </row>
    <row r="1470" hidden="1" outlineLevel="2">
      <c r="A1470" s="16"/>
      <c r="C1470" s="12" t="s">
        <v>99</v>
      </c>
      <c r="D1470" s="20">
        <v>0.36</v>
      </c>
      <c r="F1470" s="18"/>
    </row>
    <row r="1471" hidden="1" outlineLevel="2">
      <c r="A1471" s="16"/>
      <c r="D1471" s="17"/>
      <c r="E1471" s="111" t="s">
        <v>21</v>
      </c>
      <c r="F1471" s="114">
        <v>0.0</v>
      </c>
      <c r="G1471" s="15">
        <f>sum(G1469:G1470)</f>
        <v>800</v>
      </c>
    </row>
    <row r="1472" hidden="1" outlineLevel="2">
      <c r="A1472" s="16"/>
      <c r="D1472" s="17"/>
      <c r="E1472" s="10" t="s">
        <v>13</v>
      </c>
      <c r="F1472" s="18"/>
      <c r="G1472" s="18"/>
    </row>
    <row r="1473" hidden="1" outlineLevel="2">
      <c r="A1473" s="24" t="s">
        <v>1137</v>
      </c>
      <c r="B1473" s="12" t="s">
        <v>14</v>
      </c>
      <c r="C1473" s="12" t="s">
        <v>322</v>
      </c>
      <c r="D1473" s="20">
        <v>0.12</v>
      </c>
      <c r="E1473" s="18"/>
      <c r="F1473" s="22">
        <v>1000.0</v>
      </c>
      <c r="G1473" s="22">
        <v>650.0</v>
      </c>
    </row>
    <row r="1474" hidden="1" outlineLevel="2">
      <c r="A1474" s="16"/>
      <c r="C1474" s="12" t="s">
        <v>1138</v>
      </c>
      <c r="D1474" s="17"/>
      <c r="E1474" s="18"/>
      <c r="F1474" s="18"/>
      <c r="G1474" s="18"/>
      <c r="H1474" s="12" t="s">
        <v>1139</v>
      </c>
    </row>
    <row r="1475" hidden="1" outlineLevel="2">
      <c r="A1475" s="16"/>
      <c r="C1475" s="12" t="s">
        <v>1140</v>
      </c>
      <c r="D1475" s="20">
        <v>0.12</v>
      </c>
      <c r="E1475" s="18"/>
      <c r="F1475" s="22">
        <v>1000.0</v>
      </c>
      <c r="G1475" s="22">
        <v>0.0</v>
      </c>
      <c r="H1475" s="12" t="s">
        <v>974</v>
      </c>
    </row>
    <row r="1476" hidden="1" outlineLevel="2">
      <c r="A1476" s="16"/>
      <c r="D1476" s="17"/>
      <c r="E1476" s="111" t="s">
        <v>21</v>
      </c>
      <c r="F1476" s="111">
        <f>sum(F1473:F1475)</f>
        <v>2000</v>
      </c>
      <c r="G1476" s="15">
        <f>sum(G1473:G1474)</f>
        <v>650</v>
      </c>
    </row>
    <row r="1477" hidden="1" outlineLevel="2">
      <c r="A1477" s="16"/>
      <c r="D1477" s="17"/>
      <c r="E1477" s="10" t="s">
        <v>13</v>
      </c>
      <c r="F1477" s="18"/>
      <c r="G1477" s="18"/>
    </row>
    <row r="1478" hidden="1" outlineLevel="2">
      <c r="A1478" s="24" t="s">
        <v>1141</v>
      </c>
      <c r="B1478" s="12" t="s">
        <v>22</v>
      </c>
      <c r="C1478" s="12" t="s">
        <v>221</v>
      </c>
      <c r="D1478" s="20">
        <v>4.6</v>
      </c>
      <c r="E1478" s="22">
        <v>48000.0</v>
      </c>
      <c r="F1478" s="22">
        <v>51800.0</v>
      </c>
      <c r="G1478" s="22">
        <v>3800.0</v>
      </c>
      <c r="H1478" s="12" t="s">
        <v>1142</v>
      </c>
    </row>
    <row r="1479" hidden="1" outlineLevel="2">
      <c r="A1479" s="16"/>
      <c r="C1479" s="12" t="s">
        <v>1143</v>
      </c>
      <c r="D1479" s="20">
        <v>2.83</v>
      </c>
    </row>
    <row r="1480" hidden="1" outlineLevel="2">
      <c r="A1480" s="16"/>
      <c r="C1480" s="12" t="s">
        <v>1144</v>
      </c>
      <c r="D1480" s="20">
        <v>9.73</v>
      </c>
      <c r="E1480" s="22">
        <v>80000.0</v>
      </c>
      <c r="F1480" s="22">
        <v>90450.0</v>
      </c>
      <c r="G1480" s="22">
        <v>10450.0</v>
      </c>
    </row>
    <row r="1481" hidden="1" outlineLevel="2">
      <c r="A1481" s="16"/>
      <c r="C1481" s="12" t="s">
        <v>102</v>
      </c>
      <c r="D1481" s="20">
        <v>0.88</v>
      </c>
      <c r="E1481" s="18"/>
      <c r="F1481" s="22">
        <v>6000.0</v>
      </c>
      <c r="G1481" s="22">
        <v>1800.0</v>
      </c>
    </row>
    <row r="1482" hidden="1" outlineLevel="2">
      <c r="A1482" s="16"/>
      <c r="C1482" s="12" t="s">
        <v>1145</v>
      </c>
      <c r="D1482" s="20">
        <v>1.11</v>
      </c>
      <c r="E1482" s="18"/>
      <c r="F1482" s="18"/>
      <c r="G1482" s="22">
        <v>4450.0</v>
      </c>
      <c r="H1482" s="12" t="s">
        <v>1146</v>
      </c>
    </row>
    <row r="1483" hidden="1" outlineLevel="2">
      <c r="A1483" s="16"/>
      <c r="C1483" s="12" t="s">
        <v>65</v>
      </c>
      <c r="D1483" s="20">
        <v>1.95</v>
      </c>
      <c r="E1483" s="18"/>
      <c r="F1483" s="18"/>
    </row>
    <row r="1484" hidden="1" outlineLevel="2">
      <c r="A1484" s="16"/>
      <c r="C1484" s="12" t="s">
        <v>1147</v>
      </c>
      <c r="D1484" s="20">
        <v>0.92</v>
      </c>
      <c r="E1484" s="18"/>
      <c r="F1484" s="22">
        <v>500.0</v>
      </c>
      <c r="G1484" s="22">
        <v>0.0</v>
      </c>
      <c r="H1484" s="12"/>
    </row>
    <row r="1485" hidden="1" outlineLevel="2">
      <c r="A1485" s="16"/>
      <c r="D1485" s="17"/>
      <c r="E1485" s="111" t="s">
        <v>21</v>
      </c>
      <c r="F1485" s="111">
        <f t="shared" ref="F1485:G1485" si="14">sum(F1478:F1484)</f>
        <v>148750</v>
      </c>
      <c r="G1485" s="15">
        <f t="shared" si="14"/>
        <v>20500</v>
      </c>
      <c r="H1485" s="30" t="s">
        <v>184</v>
      </c>
      <c r="I1485" s="30">
        <v>10650.0</v>
      </c>
    </row>
    <row r="1486" hidden="1" outlineLevel="2">
      <c r="A1486" s="16"/>
      <c r="D1486" s="17"/>
      <c r="E1486" s="10" t="s">
        <v>13</v>
      </c>
      <c r="F1486" s="18"/>
      <c r="G1486" s="18"/>
      <c r="H1486" s="30" t="s">
        <v>185</v>
      </c>
      <c r="I1486" s="30">
        <v>70950.0</v>
      </c>
    </row>
    <row r="1487" hidden="1" outlineLevel="2">
      <c r="A1487" s="24" t="s">
        <v>1148</v>
      </c>
      <c r="B1487" s="12" t="s">
        <v>31</v>
      </c>
      <c r="C1487" s="12" t="s">
        <v>1149</v>
      </c>
      <c r="D1487" s="20">
        <v>0.54</v>
      </c>
      <c r="E1487" s="18"/>
      <c r="F1487" s="22">
        <v>5000.0</v>
      </c>
      <c r="G1487" s="22">
        <v>3400.0</v>
      </c>
    </row>
    <row r="1488" hidden="1" outlineLevel="2">
      <c r="A1488" s="16"/>
      <c r="C1488" s="12" t="s">
        <v>899</v>
      </c>
      <c r="D1488" s="20">
        <v>1.8</v>
      </c>
      <c r="E1488" s="22">
        <v>11200.0</v>
      </c>
      <c r="F1488" s="22">
        <v>11500.0</v>
      </c>
      <c r="G1488" s="22">
        <v>300.0</v>
      </c>
      <c r="H1488" s="12" t="s">
        <v>600</v>
      </c>
    </row>
    <row r="1489" hidden="1" outlineLevel="2">
      <c r="A1489" s="16"/>
      <c r="C1489" s="12" t="s">
        <v>1150</v>
      </c>
      <c r="D1489" s="20">
        <v>2.8</v>
      </c>
      <c r="E1489" s="22">
        <v>19500.0</v>
      </c>
      <c r="F1489" s="22">
        <v>20000.0</v>
      </c>
      <c r="G1489" s="22">
        <v>500.0</v>
      </c>
      <c r="H1489" s="12" t="s">
        <v>1151</v>
      </c>
    </row>
    <row r="1490" hidden="1" outlineLevel="2">
      <c r="A1490" s="16"/>
      <c r="C1490" s="12" t="s">
        <v>67</v>
      </c>
      <c r="D1490" s="20">
        <v>0.88</v>
      </c>
      <c r="E1490" s="22">
        <v>6000.0</v>
      </c>
      <c r="F1490" s="18"/>
      <c r="G1490" s="22">
        <v>2900.0</v>
      </c>
      <c r="H1490" s="12" t="s">
        <v>1152</v>
      </c>
    </row>
    <row r="1491" hidden="1" outlineLevel="2">
      <c r="A1491" s="16"/>
      <c r="C1491" s="12" t="s">
        <v>1153</v>
      </c>
      <c r="D1491" s="20">
        <v>0.6</v>
      </c>
      <c r="E1491" s="18"/>
      <c r="F1491" s="22">
        <v>6000.0</v>
      </c>
    </row>
    <row r="1492" hidden="1" outlineLevel="2">
      <c r="A1492" s="16"/>
      <c r="C1492" s="12" t="s">
        <v>1154</v>
      </c>
      <c r="D1492" s="20">
        <v>5.45</v>
      </c>
      <c r="E1492" s="22">
        <v>32000.0</v>
      </c>
      <c r="F1492" s="18"/>
      <c r="G1492" s="22">
        <v>1500.0</v>
      </c>
      <c r="H1492" s="12" t="s">
        <v>1155</v>
      </c>
    </row>
    <row r="1493" hidden="1" outlineLevel="2">
      <c r="A1493" s="16"/>
      <c r="D1493" s="17"/>
      <c r="E1493" s="111" t="s">
        <v>21</v>
      </c>
      <c r="F1493" s="111">
        <f t="shared" ref="F1493:G1493" si="15">sum(F1487:F1492)</f>
        <v>42500</v>
      </c>
      <c r="G1493" s="15">
        <f t="shared" si="15"/>
        <v>8600</v>
      </c>
    </row>
    <row r="1494" hidden="1" outlineLevel="2">
      <c r="A1494" s="16"/>
      <c r="D1494" s="17"/>
      <c r="E1494" s="10" t="s">
        <v>13</v>
      </c>
      <c r="F1494" s="18"/>
      <c r="G1494" s="18"/>
    </row>
    <row r="1495" hidden="1" outlineLevel="2">
      <c r="A1495" s="24" t="s">
        <v>1156</v>
      </c>
      <c r="B1495" s="12" t="s">
        <v>36</v>
      </c>
      <c r="C1495" s="12" t="s">
        <v>1157</v>
      </c>
      <c r="D1495" s="20">
        <v>7.76</v>
      </c>
      <c r="E1495" s="18"/>
      <c r="F1495" s="22">
        <v>70000.0</v>
      </c>
      <c r="G1495" s="22"/>
      <c r="H1495" s="12" t="s">
        <v>1158</v>
      </c>
      <c r="I1495" s="12" t="s">
        <v>1159</v>
      </c>
    </row>
    <row r="1496" hidden="1" outlineLevel="2">
      <c r="A1496" s="16"/>
      <c r="D1496" s="17"/>
      <c r="E1496" s="111" t="s">
        <v>21</v>
      </c>
      <c r="F1496" s="111">
        <f>F1495</f>
        <v>70000</v>
      </c>
      <c r="G1496" s="15">
        <v>0.0</v>
      </c>
    </row>
    <row r="1497" hidden="1" outlineLevel="2">
      <c r="A1497" s="16"/>
      <c r="D1497" s="17"/>
      <c r="E1497" s="10" t="s">
        <v>13</v>
      </c>
      <c r="F1497" s="18"/>
      <c r="G1497" s="18"/>
    </row>
    <row r="1498" hidden="1" outlineLevel="2">
      <c r="A1498" s="24" t="s">
        <v>1160</v>
      </c>
      <c r="B1498" s="12" t="s">
        <v>44</v>
      </c>
      <c r="C1498" s="12" t="s">
        <v>1161</v>
      </c>
      <c r="D1498" s="20">
        <v>4.5</v>
      </c>
      <c r="E1498" s="18"/>
      <c r="F1498" s="22">
        <v>40000.0</v>
      </c>
      <c r="G1498" s="22">
        <v>6000.0</v>
      </c>
      <c r="H1498" s="12" t="s">
        <v>1162</v>
      </c>
    </row>
    <row r="1499" hidden="1" outlineLevel="2">
      <c r="A1499" s="16"/>
      <c r="C1499" s="12" t="s">
        <v>1163</v>
      </c>
      <c r="D1499" s="20">
        <v>2.64</v>
      </c>
      <c r="E1499" s="22">
        <v>18000.0</v>
      </c>
      <c r="F1499" s="18"/>
    </row>
    <row r="1500" hidden="1" outlineLevel="2">
      <c r="A1500" s="16"/>
      <c r="C1500" s="12" t="s">
        <v>1164</v>
      </c>
      <c r="D1500" s="20">
        <v>5.1</v>
      </c>
      <c r="E1500" s="22">
        <v>30000.0</v>
      </c>
      <c r="F1500" s="18"/>
      <c r="G1500" s="22">
        <v>0.0</v>
      </c>
      <c r="H1500" s="12" t="s">
        <v>1165</v>
      </c>
    </row>
    <row r="1501" hidden="1" outlineLevel="2">
      <c r="A1501" s="16"/>
      <c r="C1501" s="12" t="s">
        <v>1166</v>
      </c>
      <c r="D1501" s="20">
        <v>4.2</v>
      </c>
      <c r="E1501" s="22">
        <v>7500.0</v>
      </c>
      <c r="F1501" s="18"/>
      <c r="G1501" s="22">
        <v>0.0</v>
      </c>
      <c r="H1501" s="12" t="s">
        <v>1165</v>
      </c>
    </row>
    <row r="1502" hidden="1" outlineLevel="2">
      <c r="A1502" s="16"/>
      <c r="C1502" s="12" t="s">
        <v>1167</v>
      </c>
      <c r="D1502" s="20">
        <v>12.5</v>
      </c>
      <c r="E1502" s="18"/>
      <c r="F1502" s="22">
        <v>3000.0</v>
      </c>
      <c r="G1502" s="22">
        <v>1200.0</v>
      </c>
    </row>
    <row r="1503" hidden="1" outlineLevel="2">
      <c r="A1503" s="16"/>
      <c r="C1503" s="12" t="s">
        <v>55</v>
      </c>
      <c r="D1503" s="20">
        <v>2.68</v>
      </c>
      <c r="E1503" s="18"/>
      <c r="F1503" s="22">
        <v>30000.0</v>
      </c>
      <c r="G1503" s="18"/>
      <c r="H1503" s="12" t="s">
        <v>243</v>
      </c>
    </row>
    <row r="1504" hidden="1" outlineLevel="2">
      <c r="A1504" s="16"/>
      <c r="C1504" s="12" t="s">
        <v>127</v>
      </c>
      <c r="D1504" s="20">
        <v>0.67</v>
      </c>
      <c r="E1504" s="18"/>
      <c r="F1504" s="22">
        <v>5000.0</v>
      </c>
      <c r="G1504" s="18"/>
    </row>
    <row r="1505" hidden="1" outlineLevel="2">
      <c r="A1505" s="16"/>
      <c r="C1505" s="12" t="s">
        <v>127</v>
      </c>
      <c r="D1505" s="20">
        <v>1.27</v>
      </c>
      <c r="E1505" s="18"/>
      <c r="F1505" s="22">
        <v>11000.0</v>
      </c>
      <c r="G1505" s="18"/>
    </row>
    <row r="1506" hidden="1" outlineLevel="2">
      <c r="A1506" s="16"/>
      <c r="D1506" s="17"/>
      <c r="E1506" s="111" t="s">
        <v>21</v>
      </c>
      <c r="F1506" s="111">
        <f>sum(F1498:F1505)</f>
        <v>89000</v>
      </c>
      <c r="G1506" s="15">
        <v>7200.0</v>
      </c>
    </row>
    <row r="1507" hidden="1" outlineLevel="2">
      <c r="A1507" s="27" t="s">
        <v>155</v>
      </c>
    </row>
    <row r="1508" hidden="1" outlineLevel="1" collapsed="1">
      <c r="A1508" s="9" t="s">
        <v>1168</v>
      </c>
      <c r="J1508" s="115"/>
      <c r="K1508" s="115"/>
      <c r="L1508" s="115"/>
      <c r="M1508" s="115"/>
      <c r="N1508" s="115"/>
      <c r="O1508" s="115"/>
      <c r="P1508" s="115"/>
      <c r="Q1508" s="115"/>
      <c r="R1508" s="115"/>
      <c r="S1508" s="9" t="s">
        <v>1019</v>
      </c>
      <c r="AB1508" s="9" t="s">
        <v>1019</v>
      </c>
    </row>
    <row r="1509" hidden="1" outlineLevel="2">
      <c r="A1509" s="16"/>
      <c r="D1509" s="17"/>
      <c r="E1509" s="10" t="s">
        <v>13</v>
      </c>
      <c r="F1509" s="18"/>
      <c r="G1509" s="18"/>
    </row>
    <row r="1510" hidden="1" outlineLevel="2">
      <c r="A1510" s="19">
        <v>43842.0</v>
      </c>
      <c r="B1510" s="12" t="s">
        <v>50</v>
      </c>
      <c r="C1510" s="12" t="s">
        <v>1169</v>
      </c>
      <c r="D1510" s="20">
        <v>0.14</v>
      </c>
      <c r="E1510" s="22">
        <v>700.0</v>
      </c>
      <c r="F1510" s="18"/>
      <c r="G1510" s="22">
        <v>0.0</v>
      </c>
    </row>
    <row r="1511" hidden="1" outlineLevel="2">
      <c r="A1511" s="16"/>
      <c r="C1511" s="12" t="s">
        <v>1170</v>
      </c>
      <c r="D1511" s="20">
        <v>5.52</v>
      </c>
      <c r="E1511" s="22">
        <v>35000.0</v>
      </c>
      <c r="F1511" s="18"/>
      <c r="G1511" s="22">
        <v>2800.0</v>
      </c>
    </row>
    <row r="1512" hidden="1" outlineLevel="2">
      <c r="A1512" s="16"/>
      <c r="C1512" s="12" t="s">
        <v>102</v>
      </c>
      <c r="D1512" s="20">
        <v>0.93</v>
      </c>
      <c r="E1512" s="18"/>
      <c r="F1512" s="22">
        <v>8500.0</v>
      </c>
      <c r="G1512" s="22">
        <v>5200.0</v>
      </c>
      <c r="H1512" s="12" t="s">
        <v>1171</v>
      </c>
    </row>
    <row r="1513" hidden="1" outlineLevel="2">
      <c r="A1513" s="16"/>
      <c r="C1513" s="12" t="s">
        <v>1172</v>
      </c>
      <c r="D1513" s="20">
        <v>0.41</v>
      </c>
      <c r="E1513" s="18"/>
      <c r="F1513" s="22">
        <v>3000.0</v>
      </c>
    </row>
    <row r="1514" hidden="1" outlineLevel="2">
      <c r="A1514" s="16"/>
      <c r="C1514" s="12" t="s">
        <v>1173</v>
      </c>
      <c r="D1514" s="20">
        <v>0.22</v>
      </c>
      <c r="E1514" s="18"/>
      <c r="F1514" s="22">
        <v>1500.0</v>
      </c>
    </row>
    <row r="1515" hidden="1" outlineLevel="2">
      <c r="A1515" s="16"/>
      <c r="C1515" s="12" t="s">
        <v>1174</v>
      </c>
      <c r="D1515" s="20">
        <v>7.76</v>
      </c>
      <c r="E1515" s="18"/>
      <c r="F1515" s="22">
        <v>70000.0</v>
      </c>
      <c r="G1515" s="22">
        <v>4000.0</v>
      </c>
      <c r="H1515" s="12" t="s">
        <v>1175</v>
      </c>
    </row>
    <row r="1516" hidden="1" outlineLevel="2">
      <c r="A1516" s="16"/>
      <c r="C1516" s="12" t="s">
        <v>1176</v>
      </c>
      <c r="D1516" s="17"/>
      <c r="E1516" s="18"/>
      <c r="F1516" s="18"/>
      <c r="G1516" s="18"/>
    </row>
    <row r="1517" hidden="1" outlineLevel="2">
      <c r="A1517" s="16"/>
      <c r="D1517" s="17"/>
      <c r="E1517" s="110" t="s">
        <v>21</v>
      </c>
      <c r="F1517" s="110">
        <f t="shared" ref="F1517:G1517" si="16">sum(F1510:F1516)</f>
        <v>83000</v>
      </c>
      <c r="G1517" s="15">
        <f t="shared" si="16"/>
        <v>12000</v>
      </c>
    </row>
    <row r="1518" hidden="1" outlineLevel="2">
      <c r="A1518" s="16"/>
      <c r="D1518" s="17"/>
      <c r="E1518" s="10" t="s">
        <v>13</v>
      </c>
      <c r="F1518" s="18"/>
      <c r="G1518" s="18"/>
    </row>
    <row r="1519" hidden="1" outlineLevel="2">
      <c r="A1519" s="19">
        <v>43873.0</v>
      </c>
      <c r="B1519" s="12" t="s">
        <v>14</v>
      </c>
      <c r="C1519" s="25" t="s">
        <v>1177</v>
      </c>
    </row>
    <row r="1520" hidden="1" outlineLevel="2">
      <c r="A1520" s="16"/>
      <c r="D1520" s="17"/>
      <c r="E1520" s="10" t="s">
        <v>13</v>
      </c>
      <c r="F1520" s="18"/>
      <c r="G1520" s="18"/>
    </row>
    <row r="1521" hidden="1" outlineLevel="2">
      <c r="A1521" s="19">
        <v>43902.0</v>
      </c>
      <c r="B1521" s="12" t="s">
        <v>22</v>
      </c>
      <c r="C1521" s="12" t="s">
        <v>1178</v>
      </c>
      <c r="D1521" s="20">
        <v>29.6</v>
      </c>
      <c r="E1521" s="22">
        <v>151000.0</v>
      </c>
      <c r="F1521" s="22">
        <v>230000.0</v>
      </c>
      <c r="G1521" s="22">
        <v>79000.0</v>
      </c>
      <c r="H1521" s="12" t="s">
        <v>1179</v>
      </c>
      <c r="I1521" s="12" t="s">
        <v>1180</v>
      </c>
    </row>
    <row r="1522" hidden="1" outlineLevel="2">
      <c r="A1522" s="16"/>
      <c r="C1522" s="12" t="s">
        <v>127</v>
      </c>
      <c r="D1522" s="20">
        <v>0.76</v>
      </c>
      <c r="E1522" s="18"/>
      <c r="F1522" s="22">
        <v>6000.0</v>
      </c>
      <c r="G1522" s="22">
        <v>4100.0</v>
      </c>
    </row>
    <row r="1523" hidden="1" outlineLevel="2">
      <c r="A1523" s="16"/>
      <c r="C1523" s="12" t="s">
        <v>1181</v>
      </c>
      <c r="D1523" s="20">
        <v>0.6</v>
      </c>
      <c r="E1523" s="18"/>
      <c r="F1523" s="22">
        <v>5000.0</v>
      </c>
    </row>
    <row r="1524" hidden="1" outlineLevel="2">
      <c r="A1524" s="16"/>
      <c r="C1524" s="12" t="s">
        <v>241</v>
      </c>
      <c r="D1524" s="20">
        <v>0.5</v>
      </c>
      <c r="E1524" s="18"/>
      <c r="F1524" s="22">
        <v>4000.0</v>
      </c>
      <c r="G1524" s="22">
        <v>1400.0</v>
      </c>
    </row>
    <row r="1525" hidden="1" outlineLevel="2">
      <c r="A1525" s="16"/>
      <c r="C1525" s="12" t="s">
        <v>1182</v>
      </c>
      <c r="D1525" s="20">
        <v>2.27</v>
      </c>
      <c r="E1525" s="18"/>
      <c r="F1525" s="22">
        <v>23400.0</v>
      </c>
      <c r="G1525" s="22">
        <v>10950.0</v>
      </c>
      <c r="H1525" s="12" t="s">
        <v>1183</v>
      </c>
    </row>
    <row r="1526" hidden="1" outlineLevel="2">
      <c r="A1526" s="16"/>
      <c r="C1526" s="12" t="s">
        <v>157</v>
      </c>
      <c r="D1526" s="20">
        <v>4.0</v>
      </c>
      <c r="E1526" s="22">
        <v>22000.0</v>
      </c>
      <c r="F1526" s="18"/>
    </row>
    <row r="1527" hidden="1" outlineLevel="2">
      <c r="A1527" s="16"/>
      <c r="C1527" s="12" t="s">
        <v>1184</v>
      </c>
      <c r="D1527" s="20">
        <v>1.95</v>
      </c>
      <c r="E1527" s="18"/>
      <c r="F1527" s="22">
        <v>21700.0</v>
      </c>
      <c r="G1527" s="22">
        <v>5800.0</v>
      </c>
    </row>
    <row r="1528" hidden="1" outlineLevel="2">
      <c r="A1528" s="16"/>
      <c r="D1528" s="17"/>
      <c r="E1528" s="110" t="s">
        <v>21</v>
      </c>
      <c r="F1528" s="110">
        <f t="shared" ref="F1528:G1528" si="17">sum(F1521:F1527)</f>
        <v>290100</v>
      </c>
      <c r="G1528" s="15">
        <f t="shared" si="17"/>
        <v>101250</v>
      </c>
      <c r="H1528" s="30" t="s">
        <v>184</v>
      </c>
      <c r="I1528" s="30">
        <v>19400.0</v>
      </c>
    </row>
    <row r="1529" hidden="1" outlineLevel="2">
      <c r="A1529" s="16"/>
      <c r="D1529" s="17"/>
      <c r="E1529" s="10" t="s">
        <v>13</v>
      </c>
      <c r="F1529" s="18"/>
      <c r="G1529" s="18"/>
      <c r="H1529" s="30" t="s">
        <v>185</v>
      </c>
      <c r="I1529" s="30">
        <v>129050.0</v>
      </c>
    </row>
    <row r="1530" hidden="1" outlineLevel="2">
      <c r="A1530" s="19">
        <v>43963.0</v>
      </c>
      <c r="B1530" s="12" t="s">
        <v>31</v>
      </c>
      <c r="C1530" s="12" t="s">
        <v>1185</v>
      </c>
      <c r="D1530" s="20">
        <v>15.07</v>
      </c>
      <c r="E1530" s="22">
        <v>95500.0</v>
      </c>
      <c r="F1530" s="18"/>
      <c r="G1530" s="22">
        <v>11500.0</v>
      </c>
    </row>
    <row r="1531" hidden="1" outlineLevel="2">
      <c r="A1531" s="16"/>
      <c r="C1531" s="12" t="s">
        <v>1186</v>
      </c>
      <c r="D1531" s="20">
        <v>1.34</v>
      </c>
      <c r="E1531" s="18"/>
      <c r="F1531" s="22">
        <v>14500.0</v>
      </c>
      <c r="G1531" s="22">
        <v>800.0</v>
      </c>
      <c r="H1531" s="12" t="s">
        <v>1187</v>
      </c>
    </row>
    <row r="1532" hidden="1" outlineLevel="2">
      <c r="A1532" s="16"/>
      <c r="C1532" s="12" t="s">
        <v>65</v>
      </c>
      <c r="D1532" s="20">
        <v>1.28</v>
      </c>
      <c r="E1532" s="18"/>
      <c r="F1532" s="18"/>
    </row>
    <row r="1533" hidden="1" outlineLevel="2">
      <c r="A1533" s="16"/>
      <c r="C1533" s="12" t="s">
        <v>241</v>
      </c>
      <c r="D1533" s="20">
        <v>1.0</v>
      </c>
      <c r="E1533" s="18"/>
      <c r="F1533" s="22">
        <v>9500.0</v>
      </c>
      <c r="G1533" s="22">
        <v>5600.0</v>
      </c>
      <c r="H1533" s="12" t="s">
        <v>1188</v>
      </c>
    </row>
    <row r="1534" hidden="1" outlineLevel="2">
      <c r="A1534" s="16"/>
      <c r="C1534" s="12" t="s">
        <v>20</v>
      </c>
      <c r="D1534" s="20">
        <v>0.93</v>
      </c>
      <c r="E1534" s="22">
        <v>10500.0</v>
      </c>
      <c r="F1534" s="18"/>
    </row>
    <row r="1535" hidden="1" outlineLevel="2">
      <c r="A1535" s="16"/>
      <c r="C1535" s="12" t="s">
        <v>165</v>
      </c>
      <c r="D1535" s="20">
        <v>0.91</v>
      </c>
      <c r="F1535" s="18"/>
    </row>
    <row r="1536" hidden="1" outlineLevel="2">
      <c r="A1536" s="16"/>
      <c r="C1536" s="12" t="s">
        <v>221</v>
      </c>
      <c r="D1536" s="20">
        <v>7.3</v>
      </c>
      <c r="E1536" s="22">
        <v>45000.0</v>
      </c>
      <c r="F1536" s="18"/>
      <c r="G1536" s="22">
        <v>11500.0</v>
      </c>
    </row>
    <row r="1537" hidden="1" outlineLevel="2">
      <c r="A1537" s="16"/>
      <c r="C1537" s="12" t="s">
        <v>65</v>
      </c>
      <c r="D1537" s="20">
        <v>1.17</v>
      </c>
      <c r="F1537" s="18"/>
    </row>
    <row r="1538" hidden="1" outlineLevel="2">
      <c r="A1538" s="16"/>
      <c r="C1538" s="12" t="s">
        <v>1189</v>
      </c>
      <c r="D1538" s="20">
        <v>0.6</v>
      </c>
      <c r="E1538" s="22">
        <v>7000.0</v>
      </c>
      <c r="F1538" s="18"/>
    </row>
    <row r="1539" hidden="1" outlineLevel="2">
      <c r="A1539" s="16"/>
      <c r="C1539" s="12" t="s">
        <v>1190</v>
      </c>
      <c r="D1539" s="20">
        <v>5.08</v>
      </c>
      <c r="E1539" s="18"/>
      <c r="F1539" s="22">
        <v>85000.0</v>
      </c>
      <c r="G1539" s="22">
        <v>49500.0</v>
      </c>
      <c r="H1539" s="12" t="s">
        <v>1191</v>
      </c>
      <c r="I1539" s="12" t="s">
        <v>1192</v>
      </c>
    </row>
    <row r="1540" hidden="1" outlineLevel="2">
      <c r="A1540" s="16"/>
      <c r="C1540" s="12" t="s">
        <v>65</v>
      </c>
      <c r="D1540" s="20">
        <v>2.86</v>
      </c>
      <c r="E1540" s="22">
        <v>18000.0</v>
      </c>
      <c r="F1540" s="18"/>
    </row>
    <row r="1541" hidden="1" outlineLevel="2">
      <c r="A1541" s="16"/>
      <c r="C1541" s="12" t="s">
        <v>1193</v>
      </c>
      <c r="D1541" s="20">
        <v>2.4</v>
      </c>
      <c r="E1541" s="22">
        <v>14000.0</v>
      </c>
      <c r="F1541" s="18"/>
    </row>
    <row r="1542" hidden="1" outlineLevel="2">
      <c r="A1542" s="16"/>
      <c r="C1542" s="12" t="s">
        <v>1194</v>
      </c>
      <c r="D1542" s="20"/>
      <c r="E1542" s="22"/>
      <c r="F1542" s="18"/>
      <c r="G1542" s="22"/>
      <c r="H1542" s="12"/>
      <c r="I1542" s="12"/>
    </row>
    <row r="1543" hidden="1" outlineLevel="2">
      <c r="A1543" s="16"/>
      <c r="D1543" s="17"/>
      <c r="E1543" s="110" t="s">
        <v>21</v>
      </c>
      <c r="F1543" s="110">
        <f>sum(F1530:F1542)</f>
        <v>109000</v>
      </c>
      <c r="G1543" s="15">
        <f>sum(G1530:G1541)</f>
        <v>78900</v>
      </c>
    </row>
    <row r="1544" hidden="1" outlineLevel="2">
      <c r="A1544" s="16"/>
      <c r="D1544" s="17"/>
      <c r="E1544" s="10" t="s">
        <v>13</v>
      </c>
      <c r="F1544" s="18"/>
      <c r="G1544" s="18"/>
    </row>
    <row r="1545" hidden="1" outlineLevel="2">
      <c r="A1545" s="19">
        <v>43994.0</v>
      </c>
      <c r="B1545" s="12" t="s">
        <v>36</v>
      </c>
      <c r="C1545" s="12" t="s">
        <v>1195</v>
      </c>
      <c r="D1545" s="20">
        <v>0.71</v>
      </c>
      <c r="E1545" s="18"/>
      <c r="F1545" s="22">
        <v>6300.0</v>
      </c>
      <c r="G1545" s="22">
        <v>2900.0</v>
      </c>
    </row>
    <row r="1546" hidden="1" outlineLevel="2">
      <c r="A1546" s="16"/>
      <c r="C1546" s="12" t="s">
        <v>1196</v>
      </c>
      <c r="D1546" s="20">
        <v>0.38</v>
      </c>
      <c r="E1546" s="22">
        <v>800.0</v>
      </c>
      <c r="F1546" s="18"/>
      <c r="G1546" s="22">
        <v>500.0</v>
      </c>
    </row>
    <row r="1547" hidden="1" outlineLevel="2">
      <c r="A1547" s="16"/>
      <c r="C1547" s="12" t="s">
        <v>931</v>
      </c>
      <c r="D1547" s="20">
        <v>4.22</v>
      </c>
      <c r="E1547" s="18"/>
      <c r="F1547" s="22">
        <v>39000.0</v>
      </c>
      <c r="G1547" s="22">
        <v>6650.0</v>
      </c>
      <c r="H1547" s="12" t="s">
        <v>1197</v>
      </c>
    </row>
    <row r="1548" hidden="1" outlineLevel="2">
      <c r="A1548" s="16"/>
      <c r="C1548" s="12" t="s">
        <v>1198</v>
      </c>
      <c r="D1548" s="17"/>
      <c r="E1548" s="18"/>
      <c r="F1548" s="18"/>
      <c r="G1548" s="18"/>
    </row>
    <row r="1549" hidden="1" outlineLevel="2">
      <c r="A1549" s="16"/>
      <c r="D1549" s="17"/>
      <c r="E1549" s="110" t="s">
        <v>21</v>
      </c>
      <c r="F1549" s="110">
        <f t="shared" ref="F1549:G1549" si="18">sum(F1545:F1548)</f>
        <v>45300</v>
      </c>
      <c r="G1549" s="15">
        <f t="shared" si="18"/>
        <v>10050</v>
      </c>
    </row>
    <row r="1550" hidden="1" outlineLevel="2">
      <c r="A1550" s="16"/>
      <c r="D1550" s="17"/>
      <c r="E1550" s="10" t="s">
        <v>13</v>
      </c>
      <c r="F1550" s="18"/>
      <c r="G1550" s="18"/>
    </row>
    <row r="1551" hidden="1" outlineLevel="2">
      <c r="A1551" s="19">
        <v>44024.0</v>
      </c>
      <c r="B1551" s="12" t="s">
        <v>44</v>
      </c>
      <c r="C1551" s="12" t="s">
        <v>127</v>
      </c>
      <c r="D1551" s="20">
        <v>0.6</v>
      </c>
      <c r="E1551" s="18"/>
      <c r="F1551" s="22">
        <v>5000.0</v>
      </c>
      <c r="G1551" s="22">
        <v>2000.0</v>
      </c>
      <c r="H1551" s="12" t="s">
        <v>1199</v>
      </c>
    </row>
    <row r="1552" hidden="1" outlineLevel="2">
      <c r="A1552" s="16"/>
      <c r="C1552" s="12" t="s">
        <v>883</v>
      </c>
      <c r="D1552" s="20">
        <v>0.1</v>
      </c>
      <c r="E1552" s="18"/>
      <c r="F1552" s="22">
        <v>1000.0</v>
      </c>
      <c r="G1552" s="22">
        <v>700.0</v>
      </c>
    </row>
    <row r="1553" hidden="1" outlineLevel="2">
      <c r="A1553" s="16"/>
      <c r="C1553" s="12" t="s">
        <v>1200</v>
      </c>
      <c r="D1553" s="20">
        <v>12.96</v>
      </c>
      <c r="E1553" s="18"/>
      <c r="F1553" s="22">
        <v>3700.0</v>
      </c>
      <c r="G1553" s="22">
        <v>1500.0</v>
      </c>
    </row>
    <row r="1554" hidden="1" outlineLevel="2">
      <c r="A1554" s="16"/>
      <c r="C1554" s="12" t="s">
        <v>1201</v>
      </c>
      <c r="D1554" s="20">
        <v>1.0</v>
      </c>
      <c r="E1554" s="22">
        <v>4000.0</v>
      </c>
      <c r="F1554" s="18"/>
      <c r="G1554" s="22">
        <v>0.0</v>
      </c>
    </row>
    <row r="1555" hidden="1" outlineLevel="2">
      <c r="A1555" s="16"/>
      <c r="C1555" s="12" t="s">
        <v>1202</v>
      </c>
      <c r="D1555" s="17"/>
      <c r="E1555" s="18"/>
      <c r="F1555" s="18"/>
      <c r="G1555" s="22">
        <v>8000.0</v>
      </c>
    </row>
    <row r="1556" hidden="1" outlineLevel="2">
      <c r="A1556" s="16"/>
      <c r="D1556" s="17"/>
      <c r="E1556" s="110" t="s">
        <v>21</v>
      </c>
      <c r="F1556" s="110">
        <f t="shared" ref="F1556:G1556" si="19">sum(F1551:F1555)</f>
        <v>9700</v>
      </c>
      <c r="G1556" s="15">
        <f t="shared" si="19"/>
        <v>12200</v>
      </c>
    </row>
    <row r="1557" hidden="1" outlineLevel="2">
      <c r="A1557" s="16"/>
      <c r="D1557" s="17"/>
      <c r="E1557" s="10" t="s">
        <v>13</v>
      </c>
      <c r="F1557" s="18"/>
      <c r="G1557" s="18"/>
    </row>
    <row r="1558" hidden="1" outlineLevel="2">
      <c r="A1558" s="19">
        <v>44055.0</v>
      </c>
      <c r="B1558" s="12" t="s">
        <v>50</v>
      </c>
      <c r="C1558" s="12" t="s">
        <v>1203</v>
      </c>
      <c r="D1558" s="20">
        <v>1.15</v>
      </c>
      <c r="E1558" s="22">
        <v>4000.0</v>
      </c>
      <c r="F1558" s="18"/>
      <c r="G1558" s="22">
        <v>1200.0</v>
      </c>
    </row>
    <row r="1559" hidden="1" outlineLevel="2">
      <c r="A1559" s="16"/>
      <c r="C1559" s="12" t="s">
        <v>994</v>
      </c>
      <c r="D1559" s="20">
        <v>0.55</v>
      </c>
      <c r="E1559" s="22">
        <v>2000.0</v>
      </c>
      <c r="F1559" s="18"/>
      <c r="G1559" s="22">
        <v>0.0</v>
      </c>
    </row>
    <row r="1560" hidden="1" outlineLevel="2">
      <c r="A1560" s="16"/>
      <c r="C1560" s="12" t="s">
        <v>1204</v>
      </c>
      <c r="D1560" s="20">
        <v>0.29</v>
      </c>
      <c r="E1560" s="18"/>
      <c r="F1560" s="18"/>
      <c r="G1560" s="22">
        <v>0.0</v>
      </c>
    </row>
    <row r="1561" hidden="1" outlineLevel="2">
      <c r="A1561" s="16"/>
      <c r="D1561" s="17"/>
      <c r="E1561" s="110" t="s">
        <v>21</v>
      </c>
      <c r="F1561" s="116">
        <v>0.0</v>
      </c>
      <c r="G1561" s="15">
        <f>sum(G1558:G1560)</f>
        <v>1200</v>
      </c>
    </row>
    <row r="1562" hidden="1" outlineLevel="2">
      <c r="A1562" s="16"/>
      <c r="D1562" s="17"/>
      <c r="E1562" s="10" t="s">
        <v>13</v>
      </c>
      <c r="F1562" s="18"/>
      <c r="G1562" s="18"/>
    </row>
    <row r="1563" hidden="1" outlineLevel="2">
      <c r="A1563" s="19">
        <v>44086.0</v>
      </c>
      <c r="B1563" s="12" t="s">
        <v>14</v>
      </c>
      <c r="C1563" s="12" t="s">
        <v>1205</v>
      </c>
      <c r="D1563" s="20">
        <v>16.9</v>
      </c>
      <c r="E1563" s="22">
        <v>107000.0</v>
      </c>
      <c r="F1563" s="22">
        <v>114000.0</v>
      </c>
      <c r="G1563" s="22">
        <v>7000.0</v>
      </c>
      <c r="H1563" s="12" t="s">
        <v>1206</v>
      </c>
    </row>
    <row r="1564" hidden="1" outlineLevel="2">
      <c r="A1564" s="16"/>
      <c r="C1564" s="12" t="s">
        <v>1207</v>
      </c>
      <c r="D1564" s="20" t="s">
        <v>1208</v>
      </c>
      <c r="E1564" s="22">
        <v>18000.0</v>
      </c>
      <c r="F1564" s="18"/>
      <c r="G1564" s="22">
        <v>5400.0</v>
      </c>
    </row>
    <row r="1565" hidden="1" outlineLevel="2">
      <c r="A1565" s="16"/>
      <c r="C1565" s="12" t="s">
        <v>1209</v>
      </c>
      <c r="D1565" s="20">
        <v>2.22</v>
      </c>
      <c r="E1565" s="22">
        <v>6000.0</v>
      </c>
      <c r="F1565" s="18"/>
      <c r="G1565" s="22">
        <v>600.0</v>
      </c>
    </row>
    <row r="1566" hidden="1" outlineLevel="2">
      <c r="A1566" s="16"/>
      <c r="C1566" s="12" t="s">
        <v>165</v>
      </c>
      <c r="D1566" s="20">
        <v>0.92</v>
      </c>
      <c r="E1566" s="22">
        <v>5000.0</v>
      </c>
      <c r="F1566" s="18"/>
      <c r="G1566" s="22">
        <v>1400.0</v>
      </c>
    </row>
    <row r="1567" hidden="1" outlineLevel="2">
      <c r="A1567" s="16"/>
      <c r="D1567" s="17"/>
      <c r="E1567" s="110" t="s">
        <v>21</v>
      </c>
      <c r="F1567" s="116">
        <v>114000.0</v>
      </c>
      <c r="G1567" s="15">
        <f>sum(G1563:G1566)</f>
        <v>14400</v>
      </c>
    </row>
    <row r="1568" hidden="1" outlineLevel="2">
      <c r="A1568" s="16"/>
      <c r="D1568" s="17"/>
      <c r="E1568" s="10" t="s">
        <v>13</v>
      </c>
      <c r="F1568" s="18"/>
      <c r="G1568" s="18"/>
    </row>
    <row r="1569" hidden="1" outlineLevel="2">
      <c r="A1569" s="113">
        <v>44116.0</v>
      </c>
      <c r="B1569" s="12" t="s">
        <v>22</v>
      </c>
      <c r="C1569" s="12" t="s">
        <v>1210</v>
      </c>
      <c r="D1569" s="20">
        <v>2.52</v>
      </c>
      <c r="E1569" s="18"/>
      <c r="F1569" s="22">
        <v>24500.0</v>
      </c>
      <c r="G1569" s="22">
        <v>4100.0</v>
      </c>
    </row>
    <row r="1570" hidden="1" outlineLevel="2">
      <c r="A1570" s="16"/>
      <c r="C1570" s="12" t="s">
        <v>883</v>
      </c>
      <c r="D1570" s="20">
        <v>0.1</v>
      </c>
      <c r="E1570" s="18"/>
      <c r="F1570" s="22">
        <v>1000.0</v>
      </c>
      <c r="G1570" s="22">
        <v>700.0</v>
      </c>
    </row>
    <row r="1571" hidden="1" outlineLevel="2">
      <c r="A1571" s="16"/>
      <c r="C1571" s="12" t="s">
        <v>65</v>
      </c>
      <c r="D1571" s="20">
        <v>0.88</v>
      </c>
      <c r="E1571" s="22">
        <v>2500.0</v>
      </c>
      <c r="F1571" s="18"/>
      <c r="G1571" s="22">
        <v>5050.0</v>
      </c>
      <c r="H1571" s="12" t="s">
        <v>980</v>
      </c>
    </row>
    <row r="1572" hidden="1" outlineLevel="2">
      <c r="A1572" s="16"/>
      <c r="C1572" s="12" t="s">
        <v>1211</v>
      </c>
      <c r="D1572" s="20">
        <v>0.67</v>
      </c>
      <c r="E1572" s="18"/>
      <c r="F1572" s="22">
        <v>5000.0</v>
      </c>
    </row>
    <row r="1573" hidden="1" outlineLevel="2">
      <c r="A1573" s="16"/>
      <c r="C1573" s="12" t="s">
        <v>1212</v>
      </c>
      <c r="D1573" s="20">
        <v>3.69</v>
      </c>
      <c r="E1573" s="22">
        <v>80000.0</v>
      </c>
      <c r="F1573" s="18"/>
      <c r="G1573" s="22">
        <v>5600.0</v>
      </c>
      <c r="H1573" s="12" t="s">
        <v>843</v>
      </c>
    </row>
    <row r="1574" hidden="1" outlineLevel="2">
      <c r="A1574" s="16"/>
      <c r="C1574" s="12" t="s">
        <v>1213</v>
      </c>
      <c r="D1574" s="20">
        <v>2.32</v>
      </c>
      <c r="F1574" s="18"/>
    </row>
    <row r="1575" hidden="1" outlineLevel="2">
      <c r="A1575" s="16"/>
      <c r="C1575" s="12" t="s">
        <v>1214</v>
      </c>
      <c r="D1575" s="20">
        <v>2.86</v>
      </c>
      <c r="F1575" s="18"/>
    </row>
    <row r="1576" hidden="1" outlineLevel="2">
      <c r="A1576" s="16"/>
      <c r="C1576" s="12" t="s">
        <v>1215</v>
      </c>
      <c r="D1576" s="20">
        <v>3.19</v>
      </c>
      <c r="F1576" s="18"/>
    </row>
    <row r="1577" hidden="1" outlineLevel="2">
      <c r="A1577" s="16"/>
      <c r="D1577" s="17"/>
      <c r="E1577" s="110" t="s">
        <v>21</v>
      </c>
      <c r="F1577" s="116">
        <f t="shared" ref="F1577:G1577" si="20">sum(F1569:F1576)</f>
        <v>30500</v>
      </c>
      <c r="G1577" s="15">
        <f t="shared" si="20"/>
        <v>15450</v>
      </c>
      <c r="H1577" s="30" t="s">
        <v>184</v>
      </c>
      <c r="I1577" s="30">
        <v>19830.0</v>
      </c>
    </row>
    <row r="1578" hidden="1" outlineLevel="2">
      <c r="A1578" s="16"/>
      <c r="D1578" s="17"/>
      <c r="E1578" s="10" t="s">
        <v>13</v>
      </c>
      <c r="F1578" s="18"/>
      <c r="G1578" s="18"/>
      <c r="H1578" s="30" t="s">
        <v>185</v>
      </c>
      <c r="I1578" s="30">
        <v>132200.0</v>
      </c>
    </row>
    <row r="1579" hidden="1" outlineLevel="2">
      <c r="A1579" s="113">
        <v>44177.0</v>
      </c>
      <c r="B1579" s="12" t="s">
        <v>31</v>
      </c>
      <c r="C1579" s="12" t="s">
        <v>127</v>
      </c>
      <c r="D1579" s="20">
        <v>0.53</v>
      </c>
      <c r="E1579" s="18"/>
      <c r="F1579" s="22">
        <v>5700.0</v>
      </c>
      <c r="G1579" s="22">
        <v>1400.0</v>
      </c>
      <c r="H1579" s="12" t="s">
        <v>1216</v>
      </c>
    </row>
    <row r="1580" hidden="1" outlineLevel="2">
      <c r="A1580" s="16"/>
      <c r="C1580" s="12" t="s">
        <v>1217</v>
      </c>
      <c r="D1580" s="20">
        <v>0.1</v>
      </c>
      <c r="E1580" s="18"/>
      <c r="F1580" s="22">
        <v>2300.0</v>
      </c>
      <c r="G1580" s="22">
        <v>1500.0</v>
      </c>
      <c r="H1580" s="12" t="s">
        <v>1218</v>
      </c>
    </row>
    <row r="1581" hidden="1" outlineLevel="2">
      <c r="A1581" s="16"/>
      <c r="C1581" s="12" t="s">
        <v>1219</v>
      </c>
      <c r="D1581" s="20">
        <v>0.21</v>
      </c>
      <c r="E1581" s="22">
        <v>700.0</v>
      </c>
      <c r="F1581" s="18"/>
    </row>
    <row r="1582" hidden="1" outlineLevel="2">
      <c r="A1582" s="16"/>
      <c r="C1582" s="12" t="s">
        <v>325</v>
      </c>
      <c r="D1582" s="20">
        <v>0.92</v>
      </c>
      <c r="E1582" s="18"/>
      <c r="F1582" s="22">
        <v>9000.0</v>
      </c>
      <c r="G1582" s="22">
        <v>1400.0</v>
      </c>
      <c r="H1582" s="12" t="s">
        <v>280</v>
      </c>
    </row>
    <row r="1583" hidden="1" outlineLevel="2">
      <c r="A1583" s="16"/>
      <c r="C1583" s="12" t="s">
        <v>983</v>
      </c>
      <c r="D1583" s="20">
        <v>0.75</v>
      </c>
      <c r="E1583" s="22">
        <v>3000.0</v>
      </c>
      <c r="F1583" s="18"/>
    </row>
    <row r="1584" hidden="1" outlineLevel="2">
      <c r="A1584" s="16"/>
      <c r="C1584" s="12" t="s">
        <v>322</v>
      </c>
      <c r="D1584" s="20">
        <v>0.24</v>
      </c>
      <c r="E1584" s="18"/>
      <c r="F1584" s="22">
        <v>1700.0</v>
      </c>
      <c r="G1584" s="22">
        <v>650.0</v>
      </c>
      <c r="H1584" s="12" t="s">
        <v>1220</v>
      </c>
    </row>
    <row r="1585" hidden="1" outlineLevel="2">
      <c r="A1585" s="16"/>
      <c r="C1585" s="12" t="s">
        <v>1169</v>
      </c>
      <c r="D1585" s="20">
        <v>0.21</v>
      </c>
      <c r="E1585" s="22">
        <v>1000.0</v>
      </c>
      <c r="F1585" s="18"/>
    </row>
    <row r="1586" hidden="1" outlineLevel="2">
      <c r="A1586" s="16"/>
      <c r="C1586" s="12" t="s">
        <v>1221</v>
      </c>
      <c r="D1586" s="20" t="s">
        <v>1222</v>
      </c>
      <c r="E1586" s="18"/>
      <c r="F1586" s="22"/>
      <c r="G1586" s="18"/>
    </row>
    <row r="1587" hidden="1" outlineLevel="2">
      <c r="A1587" s="16"/>
      <c r="D1587" s="17"/>
      <c r="E1587" s="110" t="s">
        <v>21</v>
      </c>
      <c r="F1587" s="116">
        <f>sum(F1579:F1586)</f>
        <v>18700</v>
      </c>
      <c r="G1587" s="15">
        <f>sum(G1579:G1584)</f>
        <v>4950</v>
      </c>
    </row>
    <row r="1588" hidden="1" outlineLevel="2">
      <c r="D1588" s="17"/>
      <c r="E1588" s="10" t="s">
        <v>13</v>
      </c>
      <c r="F1588" s="18"/>
      <c r="G1588" s="18"/>
    </row>
    <row r="1589" hidden="1" outlineLevel="2">
      <c r="A1589" s="24" t="s">
        <v>1223</v>
      </c>
      <c r="B1589" s="12" t="s">
        <v>36</v>
      </c>
      <c r="C1589" s="12" t="s">
        <v>1224</v>
      </c>
      <c r="D1589" s="20">
        <v>2.98</v>
      </c>
      <c r="E1589" s="22">
        <v>13000.0</v>
      </c>
      <c r="F1589" s="18"/>
      <c r="G1589" s="22">
        <v>1000.0</v>
      </c>
    </row>
    <row r="1590" hidden="1" outlineLevel="2">
      <c r="A1590" s="16"/>
      <c r="C1590" s="12" t="s">
        <v>157</v>
      </c>
      <c r="D1590" s="20">
        <v>16.02</v>
      </c>
      <c r="E1590" s="22">
        <v>116000.0</v>
      </c>
      <c r="F1590" s="18"/>
      <c r="G1590" s="22">
        <v>0.0</v>
      </c>
    </row>
    <row r="1591" hidden="1" outlineLevel="2">
      <c r="A1591" s="16"/>
      <c r="C1591" s="12" t="s">
        <v>1225</v>
      </c>
      <c r="F1591" s="18"/>
    </row>
    <row r="1592" hidden="1" outlineLevel="2">
      <c r="A1592" s="16"/>
      <c r="C1592" s="12" t="s">
        <v>1226</v>
      </c>
      <c r="F1592" s="18"/>
    </row>
    <row r="1593" hidden="1" outlineLevel="2">
      <c r="A1593" s="16"/>
      <c r="D1593" s="17"/>
      <c r="E1593" s="18"/>
      <c r="F1593" s="14" t="s">
        <v>21</v>
      </c>
      <c r="G1593" s="15">
        <f>sum(G1589:G1592)</f>
        <v>1000</v>
      </c>
    </row>
    <row r="1594" hidden="1" outlineLevel="2">
      <c r="D1594" s="17"/>
      <c r="E1594" s="10" t="s">
        <v>13</v>
      </c>
      <c r="F1594" s="18"/>
      <c r="G1594" s="18"/>
    </row>
    <row r="1595" hidden="1" outlineLevel="2">
      <c r="A1595" s="24" t="s">
        <v>1227</v>
      </c>
      <c r="B1595" s="12" t="s">
        <v>44</v>
      </c>
      <c r="C1595" s="12" t="s">
        <v>322</v>
      </c>
      <c r="D1595" s="20">
        <v>0.16</v>
      </c>
      <c r="E1595" s="18"/>
      <c r="F1595" s="22">
        <v>1200.0</v>
      </c>
      <c r="G1595" s="22">
        <v>700.0</v>
      </c>
    </row>
    <row r="1596" hidden="1" outlineLevel="2">
      <c r="A1596" s="16"/>
      <c r="C1596" s="12" t="s">
        <v>241</v>
      </c>
      <c r="D1596" s="20">
        <v>1.0</v>
      </c>
      <c r="E1596" s="18"/>
      <c r="F1596" s="22">
        <v>9000.0</v>
      </c>
      <c r="G1596" s="18"/>
      <c r="H1596" s="12" t="s">
        <v>1228</v>
      </c>
    </row>
    <row r="1597" hidden="1" outlineLevel="2">
      <c r="A1597" s="16"/>
      <c r="C1597" s="12" t="s">
        <v>1229</v>
      </c>
      <c r="D1597" s="20">
        <v>0.75</v>
      </c>
      <c r="E1597" s="18"/>
      <c r="F1597" s="22">
        <v>7000.0</v>
      </c>
      <c r="G1597" s="18"/>
      <c r="H1597" s="12" t="s">
        <v>1069</v>
      </c>
    </row>
    <row r="1598" hidden="1" outlineLevel="2">
      <c r="A1598" s="16"/>
      <c r="C1598" s="12" t="s">
        <v>1230</v>
      </c>
      <c r="D1598" s="20">
        <v>0.44</v>
      </c>
      <c r="E1598" s="22">
        <v>2700.0</v>
      </c>
      <c r="F1598" s="18"/>
      <c r="G1598" s="22">
        <v>2550.0</v>
      </c>
      <c r="H1598" s="12" t="s">
        <v>1231</v>
      </c>
    </row>
    <row r="1599" hidden="1" outlineLevel="2">
      <c r="A1599" s="16"/>
      <c r="C1599" s="12" t="s">
        <v>1232</v>
      </c>
      <c r="D1599" s="20">
        <v>0.46</v>
      </c>
      <c r="E1599" s="18"/>
      <c r="F1599" s="22">
        <v>3900.0</v>
      </c>
    </row>
    <row r="1600" hidden="1" outlineLevel="2">
      <c r="A1600" s="16"/>
      <c r="C1600" s="12" t="s">
        <v>1233</v>
      </c>
      <c r="D1600" s="20">
        <v>2.62</v>
      </c>
      <c r="E1600" s="18"/>
      <c r="F1600" s="22">
        <v>25000.0</v>
      </c>
      <c r="G1600" s="22">
        <v>12500.0</v>
      </c>
      <c r="H1600" s="12" t="s">
        <v>1234</v>
      </c>
    </row>
    <row r="1601" hidden="1" outlineLevel="2">
      <c r="A1601" s="16"/>
      <c r="C1601" s="12" t="s">
        <v>1235</v>
      </c>
      <c r="D1601" s="20">
        <v>0.46</v>
      </c>
      <c r="E1601" s="18"/>
      <c r="F1601" s="22">
        <v>3000.0</v>
      </c>
      <c r="G1601" s="22"/>
      <c r="I1601" s="12" t="s">
        <v>1236</v>
      </c>
    </row>
    <row r="1602" hidden="1" outlineLevel="2">
      <c r="A1602" s="16"/>
      <c r="C1602" s="12" t="s">
        <v>1237</v>
      </c>
      <c r="D1602" s="17"/>
      <c r="E1602" s="18"/>
      <c r="F1602" s="18"/>
      <c r="G1602" s="22">
        <v>1700.0</v>
      </c>
    </row>
    <row r="1603" hidden="1" outlineLevel="2">
      <c r="A1603" s="16"/>
      <c r="D1603" s="17"/>
      <c r="E1603" s="18"/>
      <c r="F1603" s="14" t="s">
        <v>21</v>
      </c>
      <c r="G1603" s="15">
        <f>sum(G1595:G1602)</f>
        <v>17450</v>
      </c>
    </row>
    <row r="1604" hidden="1" outlineLevel="2">
      <c r="D1604" s="17"/>
      <c r="E1604" s="10" t="s">
        <v>13</v>
      </c>
      <c r="F1604" s="18"/>
      <c r="G1604" s="18"/>
    </row>
    <row r="1605" hidden="1" outlineLevel="2">
      <c r="A1605" s="24" t="s">
        <v>1238</v>
      </c>
      <c r="B1605" s="12" t="s">
        <v>50</v>
      </c>
      <c r="C1605" s="12" t="s">
        <v>1239</v>
      </c>
      <c r="D1605" s="20">
        <v>3.68</v>
      </c>
      <c r="E1605" s="18"/>
      <c r="F1605" s="22">
        <v>40000.0</v>
      </c>
      <c r="G1605" s="22">
        <v>6300.0</v>
      </c>
    </row>
    <row r="1606" hidden="1" outlineLevel="2">
      <c r="A1606" s="16"/>
      <c r="C1606" s="12" t="s">
        <v>1240</v>
      </c>
      <c r="D1606" s="20">
        <v>15.64</v>
      </c>
      <c r="E1606" s="22">
        <v>283000.0</v>
      </c>
      <c r="F1606" s="18"/>
      <c r="G1606" s="22">
        <v>26000.0</v>
      </c>
      <c r="H1606" s="12" t="s">
        <v>1241</v>
      </c>
    </row>
    <row r="1607" hidden="1" outlineLevel="2">
      <c r="A1607" s="16"/>
      <c r="C1607" s="12" t="s">
        <v>1242</v>
      </c>
      <c r="D1607" s="20">
        <v>15.97</v>
      </c>
      <c r="F1607" s="18"/>
    </row>
    <row r="1608" hidden="1" outlineLevel="2">
      <c r="A1608" s="16"/>
      <c r="C1608" s="12" t="s">
        <v>428</v>
      </c>
      <c r="D1608" s="20">
        <v>4.06</v>
      </c>
      <c r="F1608" s="18"/>
    </row>
    <row r="1609" hidden="1" outlineLevel="2">
      <c r="A1609" s="16"/>
      <c r="C1609" s="12" t="s">
        <v>1243</v>
      </c>
      <c r="D1609" s="20" t="s">
        <v>1244</v>
      </c>
      <c r="E1609" s="18"/>
      <c r="F1609" s="22">
        <v>45000.0</v>
      </c>
      <c r="G1609" s="18"/>
      <c r="H1609" s="12" t="s">
        <v>1245</v>
      </c>
    </row>
    <row r="1610" hidden="1" outlineLevel="2">
      <c r="A1610" s="16"/>
      <c r="C1610" s="12" t="s">
        <v>1246</v>
      </c>
      <c r="D1610" s="20">
        <v>0.46</v>
      </c>
      <c r="E1610" s="18"/>
      <c r="F1610" s="22"/>
      <c r="G1610" s="22">
        <v>1450.0</v>
      </c>
      <c r="H1610" s="12" t="s">
        <v>1247</v>
      </c>
    </row>
    <row r="1611" hidden="1" outlineLevel="2">
      <c r="A1611" s="16"/>
      <c r="C1611" s="12" t="s">
        <v>1248</v>
      </c>
      <c r="D1611" s="20">
        <v>0.75</v>
      </c>
      <c r="E1611" s="18"/>
      <c r="F1611" s="18"/>
    </row>
    <row r="1612" hidden="1" outlineLevel="2">
      <c r="A1612" s="16"/>
      <c r="D1612" s="17"/>
      <c r="E1612" s="18"/>
      <c r="F1612" s="14" t="s">
        <v>21</v>
      </c>
      <c r="G1612" s="15">
        <f>sum(G1605:G1611)</f>
        <v>33750</v>
      </c>
    </row>
    <row r="1613" hidden="1" outlineLevel="2">
      <c r="D1613" s="17"/>
      <c r="E1613" s="10" t="s">
        <v>13</v>
      </c>
      <c r="F1613" s="18"/>
      <c r="G1613" s="18"/>
    </row>
    <row r="1614" hidden="1" outlineLevel="2">
      <c r="A1614" s="24" t="s">
        <v>1249</v>
      </c>
      <c r="B1614" s="12" t="s">
        <v>14</v>
      </c>
      <c r="C1614" s="12" t="s">
        <v>1250</v>
      </c>
      <c r="D1614" s="20">
        <v>5.36</v>
      </c>
      <c r="E1614" s="18"/>
      <c r="F1614" s="22">
        <v>51000.0</v>
      </c>
      <c r="G1614" s="22">
        <v>10950.0</v>
      </c>
      <c r="H1614" s="12" t="s">
        <v>1251</v>
      </c>
    </row>
    <row r="1615" hidden="1" outlineLevel="2">
      <c r="A1615" s="16"/>
      <c r="C1615" s="12" t="s">
        <v>1252</v>
      </c>
      <c r="D1615" s="20">
        <v>1.18</v>
      </c>
      <c r="E1615" s="18"/>
      <c r="F1615" s="22">
        <v>12000.0</v>
      </c>
      <c r="G1615" s="22">
        <v>2600.0</v>
      </c>
    </row>
    <row r="1616" hidden="1" outlineLevel="2">
      <c r="A1616" s="16"/>
      <c r="C1616" s="12" t="s">
        <v>675</v>
      </c>
      <c r="D1616" s="20">
        <v>0.62</v>
      </c>
      <c r="E1616" s="18"/>
      <c r="F1616" s="22">
        <v>7500.0</v>
      </c>
      <c r="G1616" s="22">
        <v>2500.0</v>
      </c>
      <c r="H1616" s="12" t="s">
        <v>530</v>
      </c>
    </row>
    <row r="1617" hidden="1" outlineLevel="2">
      <c r="A1617" s="16"/>
      <c r="C1617" s="12" t="s">
        <v>1250</v>
      </c>
      <c r="D1617" s="20">
        <v>5.29</v>
      </c>
      <c r="E1617" s="18"/>
      <c r="F1617" s="22">
        <v>52000.0</v>
      </c>
      <c r="G1617" s="22">
        <v>14500.0</v>
      </c>
    </row>
    <row r="1618" hidden="1" outlineLevel="2">
      <c r="A1618" s="16"/>
      <c r="C1618" s="12" t="s">
        <v>104</v>
      </c>
      <c r="D1618" s="20">
        <v>4.05</v>
      </c>
      <c r="E1618" s="18"/>
      <c r="F1618" s="22">
        <v>36000.0</v>
      </c>
      <c r="G1618" s="22">
        <v>4500.0</v>
      </c>
    </row>
    <row r="1619" hidden="1" outlineLevel="2">
      <c r="A1619" s="16"/>
      <c r="C1619" s="12" t="s">
        <v>1253</v>
      </c>
      <c r="D1619" s="20">
        <v>3.68</v>
      </c>
      <c r="E1619" s="18"/>
      <c r="F1619" s="22">
        <v>36000.0</v>
      </c>
      <c r="G1619" s="18"/>
      <c r="H1619" s="12" t="s">
        <v>1254</v>
      </c>
      <c r="I1619" s="12" t="s">
        <v>1255</v>
      </c>
    </row>
    <row r="1620" hidden="1" outlineLevel="2">
      <c r="A1620" s="16"/>
      <c r="C1620" s="12" t="s">
        <v>805</v>
      </c>
      <c r="D1620" s="20">
        <v>1.08</v>
      </c>
      <c r="E1620" s="18"/>
      <c r="F1620" s="22">
        <v>8500.0</v>
      </c>
      <c r="G1620" s="22">
        <v>3700.0</v>
      </c>
      <c r="H1620" s="12" t="s">
        <v>1146</v>
      </c>
    </row>
    <row r="1621" hidden="1" outlineLevel="2">
      <c r="A1621" s="16"/>
      <c r="C1621" s="12" t="s">
        <v>1256</v>
      </c>
      <c r="D1621" s="20">
        <v>1.34</v>
      </c>
      <c r="E1621" s="22">
        <v>8500.0</v>
      </c>
      <c r="F1621" s="18"/>
    </row>
    <row r="1622" hidden="1" outlineLevel="2">
      <c r="A1622" s="16"/>
      <c r="C1622" s="12" t="s">
        <v>1257</v>
      </c>
      <c r="D1622" s="20">
        <v>0.3</v>
      </c>
      <c r="E1622" s="18"/>
      <c r="F1622" s="22">
        <v>3500.0</v>
      </c>
      <c r="G1622" s="22">
        <v>0.0</v>
      </c>
      <c r="H1622" s="12" t="s">
        <v>1258</v>
      </c>
      <c r="I1622" s="12" t="s">
        <v>1259</v>
      </c>
    </row>
    <row r="1623" hidden="1" outlineLevel="2">
      <c r="A1623" s="16"/>
      <c r="C1623" s="12" t="s">
        <v>1260</v>
      </c>
      <c r="D1623" s="20">
        <v>0.24</v>
      </c>
      <c r="E1623" s="22">
        <v>1700.0</v>
      </c>
      <c r="F1623" s="22"/>
    </row>
    <row r="1624" hidden="1" outlineLevel="2">
      <c r="A1624" s="16"/>
      <c r="C1624" s="12" t="s">
        <v>195</v>
      </c>
      <c r="D1624" s="20">
        <v>1.34</v>
      </c>
      <c r="E1624" s="18"/>
      <c r="F1624" s="22">
        <v>17000.0</v>
      </c>
      <c r="G1624" s="18"/>
      <c r="H1624" s="12" t="s">
        <v>1261</v>
      </c>
      <c r="I1624" s="12" t="s">
        <v>226</v>
      </c>
    </row>
    <row r="1625" hidden="1" outlineLevel="2">
      <c r="A1625" s="16"/>
      <c r="C1625" s="12" t="s">
        <v>1262</v>
      </c>
      <c r="D1625" s="20">
        <v>3.48</v>
      </c>
      <c r="E1625" s="18"/>
      <c r="F1625" s="22">
        <v>37000.0</v>
      </c>
      <c r="G1625" s="22">
        <v>9800.0</v>
      </c>
      <c r="H1625" s="12" t="s">
        <v>166</v>
      </c>
    </row>
    <row r="1626" hidden="1" outlineLevel="2">
      <c r="A1626" s="16"/>
      <c r="C1626" s="12" t="s">
        <v>1263</v>
      </c>
      <c r="D1626" s="20">
        <v>1.0</v>
      </c>
      <c r="E1626" s="22">
        <v>5000.0</v>
      </c>
      <c r="F1626" s="22"/>
      <c r="G1626" s="22">
        <v>0.0</v>
      </c>
    </row>
    <row r="1627" hidden="1" outlineLevel="2">
      <c r="A1627" s="16"/>
      <c r="C1627" s="12" t="s">
        <v>1264</v>
      </c>
      <c r="D1627" s="20"/>
      <c r="E1627" s="22"/>
      <c r="F1627" s="22"/>
      <c r="G1627" s="22">
        <v>1500.0</v>
      </c>
    </row>
    <row r="1628" hidden="1" outlineLevel="2">
      <c r="A1628" s="16"/>
      <c r="D1628" s="17"/>
      <c r="E1628" s="18"/>
      <c r="F1628" s="14" t="s">
        <v>21</v>
      </c>
      <c r="G1628" s="15">
        <f>sum(G1614:G1627)</f>
        <v>50050</v>
      </c>
    </row>
    <row r="1629" hidden="1" outlineLevel="2">
      <c r="D1629" s="17"/>
      <c r="E1629" s="10" t="s">
        <v>13</v>
      </c>
      <c r="F1629" s="18"/>
      <c r="G1629" s="18"/>
    </row>
    <row r="1630" hidden="1" outlineLevel="2">
      <c r="A1630" s="24" t="s">
        <v>1265</v>
      </c>
      <c r="B1630" s="12" t="s">
        <v>22</v>
      </c>
      <c r="C1630" s="12" t="s">
        <v>1266</v>
      </c>
      <c r="D1630" s="20">
        <v>0.18</v>
      </c>
      <c r="E1630" s="18"/>
      <c r="F1630" s="22">
        <v>1000.0</v>
      </c>
      <c r="G1630" s="22">
        <v>450.0</v>
      </c>
    </row>
    <row r="1631" hidden="1" outlineLevel="2">
      <c r="A1631" s="16"/>
      <c r="C1631" s="12" t="s">
        <v>1267</v>
      </c>
      <c r="D1631" s="20">
        <v>1.05</v>
      </c>
      <c r="E1631" s="18"/>
      <c r="F1631" s="22">
        <v>11000.0</v>
      </c>
      <c r="G1631" s="22">
        <v>5600.0</v>
      </c>
    </row>
    <row r="1632" hidden="1" outlineLevel="2">
      <c r="A1632" s="16"/>
      <c r="C1632" s="12" t="s">
        <v>1268</v>
      </c>
      <c r="D1632" s="20">
        <v>17.84</v>
      </c>
      <c r="E1632" s="22">
        <v>131000.0</v>
      </c>
      <c r="F1632" s="18"/>
      <c r="G1632" s="22">
        <v>13000.0</v>
      </c>
    </row>
    <row r="1633" hidden="1" outlineLevel="2">
      <c r="A1633" s="16"/>
      <c r="C1633" s="12" t="s">
        <v>32</v>
      </c>
      <c r="D1633" s="20">
        <v>1.15</v>
      </c>
      <c r="E1633" s="18"/>
      <c r="F1633" s="22">
        <v>9500.0</v>
      </c>
      <c r="G1633" s="22">
        <v>1800.0</v>
      </c>
      <c r="H1633" s="12" t="s">
        <v>1269</v>
      </c>
      <c r="I1633" s="12" t="s">
        <v>1270</v>
      </c>
    </row>
    <row r="1634" hidden="1" outlineLevel="2">
      <c r="A1634" s="16"/>
      <c r="C1634" s="12" t="s">
        <v>19</v>
      </c>
      <c r="D1634" s="20">
        <v>1.05</v>
      </c>
      <c r="E1634" s="22">
        <v>6500.0</v>
      </c>
      <c r="F1634" s="18"/>
    </row>
    <row r="1635" hidden="1" outlineLevel="2">
      <c r="A1635" s="16"/>
      <c r="D1635" s="17"/>
      <c r="E1635" s="18"/>
      <c r="F1635" s="14" t="s">
        <v>21</v>
      </c>
      <c r="G1635" s="15">
        <f>sum(G1631:G1634)</f>
        <v>20400</v>
      </c>
      <c r="H1635" s="30" t="s">
        <v>184</v>
      </c>
      <c r="I1635" s="30">
        <v>19150.0</v>
      </c>
    </row>
    <row r="1636" hidden="1" outlineLevel="2">
      <c r="D1636" s="17"/>
      <c r="E1636" s="10" t="s">
        <v>13</v>
      </c>
      <c r="F1636" s="18"/>
      <c r="G1636" s="18"/>
      <c r="H1636" s="30" t="s">
        <v>185</v>
      </c>
      <c r="I1636" s="30">
        <v>127600.0</v>
      </c>
    </row>
    <row r="1637" hidden="1" outlineLevel="2">
      <c r="A1637" s="24" t="s">
        <v>1271</v>
      </c>
      <c r="B1637" s="12" t="s">
        <v>31</v>
      </c>
      <c r="C1637" s="12" t="s">
        <v>893</v>
      </c>
      <c r="D1637" s="20" t="s">
        <v>1272</v>
      </c>
      <c r="E1637" s="18"/>
      <c r="F1637" s="22">
        <v>12000.0</v>
      </c>
      <c r="G1637" s="18"/>
      <c r="H1637" s="12" t="s">
        <v>1236</v>
      </c>
      <c r="I1637" s="12" t="s">
        <v>1273</v>
      </c>
    </row>
    <row r="1638" hidden="1" outlineLevel="2">
      <c r="A1638" s="16"/>
      <c r="C1638" s="12" t="s">
        <v>1274</v>
      </c>
      <c r="D1638" s="20">
        <v>1.34</v>
      </c>
      <c r="E1638" s="22">
        <v>6500.0</v>
      </c>
      <c r="F1638" s="18"/>
      <c r="G1638" s="22">
        <v>2500.0</v>
      </c>
    </row>
    <row r="1639" hidden="1" outlineLevel="2">
      <c r="A1639" s="16"/>
      <c r="C1639" s="12" t="s">
        <v>78</v>
      </c>
      <c r="D1639" s="20">
        <v>2.13</v>
      </c>
      <c r="E1639" s="22">
        <v>20000.0</v>
      </c>
      <c r="F1639" s="18"/>
      <c r="G1639" s="22">
        <v>2400.0</v>
      </c>
    </row>
    <row r="1640" hidden="1" outlineLevel="2">
      <c r="A1640" s="16"/>
      <c r="C1640" s="12" t="s">
        <v>916</v>
      </c>
      <c r="D1640" s="20">
        <v>1.27</v>
      </c>
      <c r="F1640" s="18"/>
    </row>
    <row r="1641" hidden="1" outlineLevel="2">
      <c r="A1641" s="16"/>
      <c r="C1641" s="12" t="s">
        <v>1275</v>
      </c>
      <c r="D1641" s="20">
        <v>0.4</v>
      </c>
      <c r="F1641" s="18"/>
    </row>
    <row r="1642" hidden="1" outlineLevel="2">
      <c r="A1642" s="16"/>
      <c r="D1642" s="17"/>
      <c r="E1642" s="18"/>
      <c r="F1642" s="14" t="s">
        <v>21</v>
      </c>
      <c r="G1642" s="15">
        <f>sum(G1638:G1641)</f>
        <v>4900</v>
      </c>
    </row>
    <row r="1643" hidden="1" outlineLevel="2">
      <c r="D1643" s="17"/>
      <c r="E1643" s="10" t="s">
        <v>13</v>
      </c>
      <c r="F1643" s="18"/>
      <c r="G1643" s="18"/>
    </row>
    <row r="1644" hidden="1" outlineLevel="2">
      <c r="A1644" s="24" t="s">
        <v>1276</v>
      </c>
      <c r="B1644" s="12" t="s">
        <v>36</v>
      </c>
      <c r="C1644" s="12" t="s">
        <v>1277</v>
      </c>
      <c r="D1644" s="20">
        <v>0.56</v>
      </c>
      <c r="E1644" s="18"/>
      <c r="F1644" s="22">
        <v>23000.0</v>
      </c>
      <c r="G1644" s="22">
        <v>15500.0</v>
      </c>
    </row>
    <row r="1645" hidden="1" outlineLevel="2">
      <c r="A1645" s="16"/>
      <c r="C1645" s="12" t="s">
        <v>1278</v>
      </c>
      <c r="D1645" s="20">
        <v>9.0</v>
      </c>
      <c r="E1645" s="22">
        <v>62500.0</v>
      </c>
      <c r="F1645" s="18"/>
      <c r="G1645" s="22">
        <v>4500.0</v>
      </c>
      <c r="H1645" s="12" t="s">
        <v>1279</v>
      </c>
    </row>
    <row r="1646" hidden="1" outlineLevel="2">
      <c r="A1646" s="16"/>
      <c r="C1646" s="12" t="s">
        <v>1280</v>
      </c>
      <c r="D1646" s="20" t="s">
        <v>1281</v>
      </c>
      <c r="E1646" s="22">
        <v>43000.0</v>
      </c>
      <c r="F1646" s="18"/>
      <c r="G1646" s="22">
        <v>4200.0</v>
      </c>
    </row>
    <row r="1647" hidden="1" outlineLevel="2">
      <c r="A1647" s="16"/>
      <c r="C1647" s="12" t="s">
        <v>1282</v>
      </c>
      <c r="D1647" s="20" t="s">
        <v>1283</v>
      </c>
      <c r="E1647" s="18"/>
      <c r="F1647" s="22">
        <v>12000.0</v>
      </c>
      <c r="G1647" s="22">
        <v>5800.0</v>
      </c>
    </row>
    <row r="1648" hidden="1" outlineLevel="2">
      <c r="A1648" s="16"/>
      <c r="C1648" s="12" t="s">
        <v>1284</v>
      </c>
      <c r="D1648" s="20">
        <v>0.46</v>
      </c>
      <c r="E1648" s="18"/>
      <c r="F1648" s="22">
        <v>4500.0</v>
      </c>
      <c r="G1648" s="22">
        <v>800.0</v>
      </c>
    </row>
    <row r="1649" hidden="1" outlineLevel="2">
      <c r="A1649" s="16"/>
      <c r="D1649" s="17"/>
      <c r="E1649" s="18"/>
      <c r="F1649" s="14" t="s">
        <v>21</v>
      </c>
      <c r="G1649" s="15">
        <f>sum(G1644:G1648)</f>
        <v>30800</v>
      </c>
    </row>
    <row r="1650" hidden="1" outlineLevel="2">
      <c r="A1650" s="16"/>
      <c r="D1650" s="17"/>
      <c r="E1650" s="10" t="s">
        <v>13</v>
      </c>
      <c r="F1650" s="18"/>
      <c r="G1650" s="18"/>
    </row>
    <row r="1651" hidden="1" outlineLevel="2">
      <c r="A1651" s="24" t="s">
        <v>1285</v>
      </c>
      <c r="B1651" s="12" t="s">
        <v>44</v>
      </c>
      <c r="C1651" s="12" t="s">
        <v>15</v>
      </c>
      <c r="D1651" s="20">
        <v>0.72</v>
      </c>
      <c r="E1651" s="18"/>
      <c r="F1651" s="22">
        <v>6400.0</v>
      </c>
      <c r="G1651" s="22">
        <v>2000.0</v>
      </c>
      <c r="H1651" s="12" t="s">
        <v>1286</v>
      </c>
    </row>
    <row r="1652" hidden="1" outlineLevel="2">
      <c r="A1652" s="16"/>
      <c r="C1652" s="12" t="s">
        <v>1287</v>
      </c>
      <c r="D1652" s="20">
        <v>0.46</v>
      </c>
      <c r="E1652" s="18"/>
      <c r="F1652" s="22">
        <v>3000.0</v>
      </c>
      <c r="G1652" s="22">
        <v>1600.0</v>
      </c>
    </row>
    <row r="1653" hidden="1" outlineLevel="2">
      <c r="A1653" s="16"/>
      <c r="D1653" s="17"/>
      <c r="E1653" s="18"/>
      <c r="F1653" s="14" t="s">
        <v>21</v>
      </c>
      <c r="G1653" s="15">
        <f>sum(G1651:G1652)</f>
        <v>3600</v>
      </c>
    </row>
    <row r="1654" hidden="1" outlineLevel="2">
      <c r="A1654" s="16"/>
      <c r="D1654" s="17"/>
      <c r="E1654" s="10" t="s">
        <v>13</v>
      </c>
      <c r="F1654" s="18"/>
      <c r="G1654" s="18"/>
    </row>
    <row r="1655" hidden="1" outlineLevel="2">
      <c r="A1655" s="24" t="s">
        <v>1288</v>
      </c>
      <c r="B1655" s="12" t="s">
        <v>50</v>
      </c>
      <c r="C1655" s="12" t="s">
        <v>1289</v>
      </c>
      <c r="D1655" s="20">
        <v>11.664</v>
      </c>
      <c r="E1655" s="22">
        <v>108000.0</v>
      </c>
      <c r="F1655" s="18"/>
      <c r="G1655" s="22">
        <v>2000.0</v>
      </c>
    </row>
    <row r="1656" hidden="1" outlineLevel="2">
      <c r="A1656" s="16"/>
      <c r="C1656" s="12" t="s">
        <v>1290</v>
      </c>
      <c r="D1656" s="20">
        <v>1.15</v>
      </c>
      <c r="E1656" s="18"/>
      <c r="F1656" s="18"/>
      <c r="G1656" s="22">
        <v>4750.0</v>
      </c>
      <c r="H1656" s="12" t="s">
        <v>1291</v>
      </c>
    </row>
    <row r="1657" hidden="1" outlineLevel="2">
      <c r="A1657" s="16"/>
      <c r="C1657" s="12" t="s">
        <v>1292</v>
      </c>
      <c r="D1657" s="20">
        <v>4.5</v>
      </c>
      <c r="E1657" s="18"/>
      <c r="F1657" s="22">
        <v>44500.0</v>
      </c>
    </row>
    <row r="1658" hidden="1" outlineLevel="2">
      <c r="A1658" s="16"/>
      <c r="C1658" s="12" t="s">
        <v>883</v>
      </c>
      <c r="D1658" s="20">
        <v>0.16</v>
      </c>
      <c r="E1658" s="18"/>
      <c r="F1658" s="22">
        <v>1200.0</v>
      </c>
      <c r="G1658" s="22">
        <v>700.0</v>
      </c>
      <c r="H1658" s="12" t="s">
        <v>40</v>
      </c>
    </row>
    <row r="1659" hidden="1" outlineLevel="2">
      <c r="A1659" s="16"/>
      <c r="D1659" s="17"/>
      <c r="E1659" s="18"/>
      <c r="F1659" s="14" t="s">
        <v>21</v>
      </c>
      <c r="G1659" s="15">
        <f>sum(G1655:G1658)</f>
        <v>7450</v>
      </c>
    </row>
    <row r="1660" hidden="1" outlineLevel="2">
      <c r="A1660" s="16"/>
      <c r="D1660" s="17"/>
      <c r="E1660" s="10" t="s">
        <v>13</v>
      </c>
      <c r="F1660" s="18"/>
      <c r="G1660" s="18"/>
    </row>
    <row r="1661" hidden="1" outlineLevel="2">
      <c r="A1661" s="24" t="s">
        <v>1293</v>
      </c>
      <c r="B1661" s="12" t="s">
        <v>14</v>
      </c>
      <c r="C1661" s="12" t="s">
        <v>584</v>
      </c>
      <c r="D1661" s="20">
        <v>0.36</v>
      </c>
      <c r="E1661" s="22">
        <v>700.0</v>
      </c>
      <c r="F1661" s="18"/>
      <c r="G1661" s="22">
        <v>0.0</v>
      </c>
    </row>
    <row r="1662" hidden="1" outlineLevel="2">
      <c r="A1662" s="16"/>
      <c r="C1662" s="12" t="s">
        <v>1294</v>
      </c>
      <c r="D1662" s="20">
        <v>0.98</v>
      </c>
      <c r="E1662" s="22">
        <v>5000.0</v>
      </c>
      <c r="F1662" s="18"/>
      <c r="G1662" s="22">
        <v>800.0</v>
      </c>
    </row>
    <row r="1663" hidden="1" outlineLevel="2">
      <c r="A1663" s="16"/>
      <c r="C1663" s="12" t="s">
        <v>48</v>
      </c>
      <c r="D1663" s="20">
        <v>0.17</v>
      </c>
      <c r="E1663" s="18"/>
      <c r="F1663" s="22">
        <v>1500.0</v>
      </c>
      <c r="G1663" s="22">
        <v>550.0</v>
      </c>
    </row>
    <row r="1664" hidden="1" outlineLevel="2">
      <c r="A1664" s="16"/>
      <c r="C1664" s="12" t="s">
        <v>1295</v>
      </c>
      <c r="D1664" s="20" t="s">
        <v>1296</v>
      </c>
      <c r="E1664" s="22">
        <v>18000.0</v>
      </c>
      <c r="F1664" s="18"/>
      <c r="G1664" s="22">
        <v>1500.0</v>
      </c>
      <c r="H1664" s="12" t="s">
        <v>1297</v>
      </c>
    </row>
    <row r="1665" hidden="1" outlineLevel="2">
      <c r="A1665" s="16"/>
      <c r="D1665" s="17"/>
      <c r="E1665" s="18"/>
      <c r="F1665" s="14" t="s">
        <v>21</v>
      </c>
      <c r="G1665" s="15">
        <f>sum(G1661:G1664)</f>
        <v>2850</v>
      </c>
    </row>
    <row r="1666" hidden="1" outlineLevel="2">
      <c r="A1666" s="16"/>
      <c r="D1666" s="17"/>
      <c r="E1666" s="10" t="s">
        <v>13</v>
      </c>
      <c r="F1666" s="18"/>
      <c r="G1666" s="18"/>
    </row>
    <row r="1667" hidden="1" outlineLevel="2">
      <c r="A1667" s="24" t="s">
        <v>1298</v>
      </c>
      <c r="B1667" s="12" t="s">
        <v>22</v>
      </c>
      <c r="C1667" s="12" t="s">
        <v>241</v>
      </c>
      <c r="D1667" s="20">
        <v>0.75</v>
      </c>
      <c r="E1667" s="18"/>
      <c r="F1667" s="22">
        <v>6500.0</v>
      </c>
      <c r="G1667" s="22">
        <v>5800.0</v>
      </c>
      <c r="H1667" s="12" t="s">
        <v>1299</v>
      </c>
    </row>
    <row r="1668" hidden="1" outlineLevel="2">
      <c r="A1668" s="16"/>
      <c r="C1668" s="12" t="s">
        <v>1300</v>
      </c>
      <c r="D1668" s="20">
        <v>1.35</v>
      </c>
      <c r="E1668" s="22">
        <v>6000.0</v>
      </c>
      <c r="F1668" s="18"/>
    </row>
    <row r="1669" hidden="1" outlineLevel="2">
      <c r="A1669" s="16"/>
      <c r="C1669" s="12" t="s">
        <v>1301</v>
      </c>
      <c r="D1669" s="20">
        <v>15.15</v>
      </c>
      <c r="E1669" s="22">
        <v>1700.0</v>
      </c>
      <c r="F1669" s="22">
        <v>2500.0</v>
      </c>
      <c r="G1669" s="22">
        <v>800.0</v>
      </c>
      <c r="H1669" s="30" t="s">
        <v>184</v>
      </c>
      <c r="I1669" s="30">
        <v>8430.0</v>
      </c>
    </row>
    <row r="1670" hidden="1" outlineLevel="2">
      <c r="A1670" s="16"/>
      <c r="D1670" s="17"/>
      <c r="E1670" s="18"/>
      <c r="F1670" s="14" t="s">
        <v>21</v>
      </c>
      <c r="G1670" s="15">
        <f>sum(G1667:G1669)</f>
        <v>6600</v>
      </c>
      <c r="H1670" s="30" t="s">
        <v>185</v>
      </c>
      <c r="I1670" s="30">
        <v>56200.0</v>
      </c>
    </row>
    <row r="1671" hidden="1" outlineLevel="2">
      <c r="A1671" s="16"/>
      <c r="D1671" s="17"/>
      <c r="E1671" s="10" t="s">
        <v>13</v>
      </c>
      <c r="F1671" s="18"/>
      <c r="G1671" s="18"/>
    </row>
    <row r="1672" hidden="1" outlineLevel="2">
      <c r="A1672" s="24" t="s">
        <v>1302</v>
      </c>
      <c r="B1672" s="12" t="s">
        <v>31</v>
      </c>
      <c r="C1672" s="12" t="s">
        <v>254</v>
      </c>
      <c r="D1672" s="20">
        <v>5.45</v>
      </c>
      <c r="E1672" s="18"/>
      <c r="F1672" s="22">
        <v>57000.0</v>
      </c>
      <c r="G1672" s="22">
        <v>16000.0</v>
      </c>
    </row>
    <row r="1673" hidden="1" outlineLevel="2">
      <c r="A1673" s="16"/>
      <c r="C1673" s="12" t="s">
        <v>170</v>
      </c>
      <c r="D1673" s="20">
        <v>3.42</v>
      </c>
      <c r="E1673" s="18"/>
      <c r="F1673" s="22">
        <v>33000.0</v>
      </c>
    </row>
    <row r="1674" hidden="1" outlineLevel="2">
      <c r="A1674" s="16"/>
      <c r="C1674" s="12" t="s">
        <v>1079</v>
      </c>
      <c r="D1674" s="20">
        <v>1.35</v>
      </c>
      <c r="E1674" s="18"/>
      <c r="F1674" s="22">
        <v>9500.0</v>
      </c>
      <c r="H1674" s="12" t="s">
        <v>278</v>
      </c>
    </row>
    <row r="1675" hidden="1" outlineLevel="2">
      <c r="A1675" s="16"/>
      <c r="C1675" s="12" t="s">
        <v>295</v>
      </c>
      <c r="D1675" s="20">
        <v>1.0</v>
      </c>
      <c r="E1675" s="22">
        <v>4500.0</v>
      </c>
      <c r="F1675" s="18"/>
    </row>
    <row r="1676" hidden="1" outlineLevel="2">
      <c r="A1676" s="16"/>
      <c r="C1676" s="12" t="s">
        <v>1303</v>
      </c>
      <c r="D1676" s="17"/>
      <c r="E1676" s="18"/>
      <c r="F1676" s="18"/>
    </row>
    <row r="1677" hidden="1" outlineLevel="2">
      <c r="A1677" s="16"/>
      <c r="C1677" s="12" t="s">
        <v>1304</v>
      </c>
      <c r="D1677" s="20">
        <v>1.34</v>
      </c>
      <c r="E1677" s="18"/>
      <c r="F1677" s="22">
        <v>16000.0</v>
      </c>
      <c r="G1677" s="22">
        <v>4850.0</v>
      </c>
    </row>
    <row r="1678" hidden="1" outlineLevel="2">
      <c r="A1678" s="16"/>
      <c r="C1678" s="12" t="s">
        <v>1305</v>
      </c>
      <c r="D1678" s="20">
        <v>2.49</v>
      </c>
      <c r="E1678" s="18"/>
      <c r="F1678" s="22">
        <v>28000.0</v>
      </c>
      <c r="G1678" s="18"/>
      <c r="H1678" s="12" t="s">
        <v>1306</v>
      </c>
    </row>
    <row r="1679" hidden="1" outlineLevel="2">
      <c r="A1679" s="16"/>
      <c r="C1679" s="12" t="s">
        <v>968</v>
      </c>
      <c r="D1679" s="20">
        <v>0.32</v>
      </c>
      <c r="E1679" s="18"/>
      <c r="F1679" s="22">
        <v>2000.0</v>
      </c>
      <c r="G1679" s="18"/>
      <c r="H1679" s="12" t="s">
        <v>1307</v>
      </c>
    </row>
    <row r="1680" hidden="1" outlineLevel="2">
      <c r="A1680" s="16"/>
      <c r="C1680" s="12" t="s">
        <v>1308</v>
      </c>
      <c r="D1680" s="20">
        <v>0.72</v>
      </c>
      <c r="E1680" s="22">
        <v>4800.0</v>
      </c>
      <c r="F1680" s="22"/>
      <c r="G1680" s="22">
        <v>700.0</v>
      </c>
      <c r="H1680" s="12"/>
    </row>
    <row r="1681" hidden="1" outlineLevel="2">
      <c r="A1681" s="16"/>
      <c r="D1681" s="17"/>
      <c r="E1681" s="18"/>
      <c r="F1681" s="14" t="s">
        <v>21</v>
      </c>
      <c r="G1681" s="15">
        <f>sum(G1672:G1680)</f>
        <v>21550</v>
      </c>
    </row>
    <row r="1682" hidden="1" outlineLevel="2">
      <c r="A1682" s="16"/>
      <c r="D1682" s="17"/>
      <c r="E1682" s="10" t="s">
        <v>13</v>
      </c>
      <c r="F1682" s="18"/>
      <c r="G1682" s="18"/>
    </row>
    <row r="1683" hidden="1" outlineLevel="2">
      <c r="A1683" s="24" t="s">
        <v>1309</v>
      </c>
      <c r="B1683" s="12" t="s">
        <v>36</v>
      </c>
      <c r="C1683" s="12" t="s">
        <v>1037</v>
      </c>
      <c r="D1683" s="20">
        <v>12.0</v>
      </c>
      <c r="E1683" s="22">
        <v>80000.0</v>
      </c>
      <c r="F1683" s="18"/>
      <c r="G1683" s="22">
        <v>10000.0</v>
      </c>
    </row>
    <row r="1684" hidden="1" outlineLevel="2">
      <c r="A1684" s="16"/>
      <c r="C1684" s="12" t="s">
        <v>1310</v>
      </c>
      <c r="D1684" s="20">
        <v>0.44</v>
      </c>
      <c r="E1684" s="18"/>
      <c r="F1684" s="22">
        <v>4500.0</v>
      </c>
      <c r="G1684" s="22">
        <v>2000.0</v>
      </c>
    </row>
    <row r="1685" hidden="1" outlineLevel="2">
      <c r="A1685" s="16"/>
      <c r="C1685" s="12" t="s">
        <v>1311</v>
      </c>
      <c r="D1685" s="20">
        <v>1.4</v>
      </c>
      <c r="E1685" s="18"/>
      <c r="F1685" s="22">
        <v>12000.0</v>
      </c>
      <c r="G1685" s="22">
        <v>4850.0</v>
      </c>
      <c r="I1685" s="12" t="s">
        <v>1312</v>
      </c>
    </row>
    <row r="1686" hidden="1" outlineLevel="2">
      <c r="A1686" s="16"/>
      <c r="C1686" s="12" t="s">
        <v>1182</v>
      </c>
      <c r="D1686" s="20">
        <v>1.04</v>
      </c>
      <c r="E1686" s="18"/>
      <c r="F1686" s="22">
        <v>15000.0</v>
      </c>
      <c r="G1686" s="22">
        <v>8400.0</v>
      </c>
      <c r="H1686" s="12" t="s">
        <v>1313</v>
      </c>
    </row>
    <row r="1687" hidden="1" outlineLevel="2">
      <c r="A1687" s="16"/>
      <c r="C1687" s="12" t="s">
        <v>52</v>
      </c>
      <c r="D1687" s="20">
        <v>0.43</v>
      </c>
      <c r="E1687" s="18"/>
      <c r="F1687" s="22">
        <v>5000.0</v>
      </c>
    </row>
    <row r="1688" hidden="1" outlineLevel="2">
      <c r="A1688" s="16"/>
      <c r="C1688" s="12" t="s">
        <v>48</v>
      </c>
      <c r="D1688" s="20">
        <v>0.19</v>
      </c>
      <c r="E1688" s="18"/>
      <c r="F1688" s="22">
        <v>1500.0</v>
      </c>
    </row>
    <row r="1689" hidden="1" outlineLevel="2">
      <c r="A1689" s="16"/>
      <c r="C1689" s="12" t="s">
        <v>1314</v>
      </c>
      <c r="D1689" s="20">
        <v>4.0</v>
      </c>
      <c r="E1689" s="22">
        <v>25000.0</v>
      </c>
      <c r="F1689" s="22"/>
    </row>
    <row r="1690" hidden="1" outlineLevel="2">
      <c r="A1690" s="16"/>
      <c r="D1690" s="17"/>
      <c r="E1690" s="18"/>
      <c r="F1690" s="14" t="s">
        <v>21</v>
      </c>
      <c r="G1690" s="15">
        <f>sum(G1683:G1687)</f>
        <v>25250</v>
      </c>
    </row>
    <row r="1691" hidden="1" outlineLevel="2">
      <c r="A1691" s="16"/>
      <c r="D1691" s="17"/>
      <c r="E1691" s="10" t="s">
        <v>13</v>
      </c>
      <c r="F1691" s="18"/>
      <c r="G1691" s="18"/>
    </row>
    <row r="1692" hidden="1" outlineLevel="2">
      <c r="A1692" s="24" t="s">
        <v>1315</v>
      </c>
      <c r="B1692" s="12" t="s">
        <v>44</v>
      </c>
      <c r="C1692" s="12" t="s">
        <v>1316</v>
      </c>
      <c r="D1692" s="20">
        <v>5.9</v>
      </c>
      <c r="E1692" s="18"/>
      <c r="F1692" s="22">
        <v>46000.0</v>
      </c>
      <c r="G1692" s="22">
        <v>26000.0</v>
      </c>
      <c r="H1692" s="12" t="s">
        <v>1317</v>
      </c>
    </row>
    <row r="1693" hidden="1" outlineLevel="2">
      <c r="A1693" s="16"/>
      <c r="C1693" s="12" t="s">
        <v>357</v>
      </c>
      <c r="D1693" s="20">
        <v>1.95</v>
      </c>
      <c r="E1693" s="18"/>
      <c r="F1693" s="22">
        <v>34000.0</v>
      </c>
    </row>
    <row r="1694" hidden="1" outlineLevel="2">
      <c r="A1694" s="16"/>
      <c r="C1694" s="12" t="s">
        <v>59</v>
      </c>
      <c r="D1694" s="20">
        <v>0.95</v>
      </c>
      <c r="E1694" s="18"/>
    </row>
    <row r="1695" hidden="1" outlineLevel="2">
      <c r="A1695" s="16"/>
      <c r="C1695" s="12" t="s">
        <v>893</v>
      </c>
      <c r="D1695" s="20">
        <v>1.4</v>
      </c>
      <c r="E1695" s="18"/>
      <c r="F1695" s="22">
        <v>10000.0</v>
      </c>
    </row>
    <row r="1696" hidden="1" outlineLevel="2">
      <c r="A1696" s="16"/>
      <c r="C1696" s="12" t="s">
        <v>1318</v>
      </c>
      <c r="D1696" s="20" t="s">
        <v>1319</v>
      </c>
      <c r="E1696" s="18"/>
      <c r="F1696" s="22">
        <v>0.0</v>
      </c>
    </row>
    <row r="1697" hidden="1" outlineLevel="2">
      <c r="A1697" s="16"/>
      <c r="D1697" s="17"/>
      <c r="E1697" s="18"/>
      <c r="F1697" s="14" t="s">
        <v>21</v>
      </c>
      <c r="G1697" s="15">
        <f>sum(G1692:G1696)</f>
        <v>26000</v>
      </c>
    </row>
    <row r="1698" hidden="1" outlineLevel="2">
      <c r="A1698" s="16"/>
      <c r="D1698" s="17"/>
      <c r="E1698" s="10" t="s">
        <v>13</v>
      </c>
      <c r="F1698" s="18"/>
      <c r="G1698" s="18"/>
    </row>
    <row r="1699" hidden="1" outlineLevel="2">
      <c r="A1699" s="24" t="s">
        <v>1320</v>
      </c>
      <c r="B1699" s="12" t="s">
        <v>50</v>
      </c>
      <c r="C1699" s="12" t="s">
        <v>102</v>
      </c>
      <c r="D1699" s="20">
        <v>0.93</v>
      </c>
      <c r="E1699" s="18"/>
      <c r="F1699" s="22">
        <v>8300.0</v>
      </c>
      <c r="G1699" s="22">
        <v>3700.0</v>
      </c>
    </row>
    <row r="1700" hidden="1" outlineLevel="2">
      <c r="A1700" s="16"/>
      <c r="D1700" s="17"/>
      <c r="E1700" s="18"/>
      <c r="F1700" s="14" t="s">
        <v>21</v>
      </c>
      <c r="G1700" s="15">
        <f>sum(G1699)</f>
        <v>3700</v>
      </c>
    </row>
    <row r="1701" hidden="1" outlineLevel="2">
      <c r="A1701" s="16"/>
      <c r="D1701" s="17"/>
      <c r="E1701" s="10" t="s">
        <v>13</v>
      </c>
      <c r="F1701" s="18"/>
      <c r="G1701" s="18"/>
    </row>
    <row r="1702" hidden="1" outlineLevel="2">
      <c r="A1702" s="24" t="s">
        <v>1321</v>
      </c>
      <c r="B1702" s="12" t="s">
        <v>14</v>
      </c>
      <c r="C1702" s="12" t="s">
        <v>882</v>
      </c>
      <c r="D1702" s="20">
        <v>1.19</v>
      </c>
      <c r="E1702" s="18"/>
      <c r="F1702" s="22">
        <v>12000.0</v>
      </c>
      <c r="G1702" s="22">
        <v>14400.0</v>
      </c>
      <c r="H1702" s="12" t="s">
        <v>1322</v>
      </c>
      <c r="I1702" s="12" t="s">
        <v>1323</v>
      </c>
    </row>
    <row r="1703" hidden="1" outlineLevel="2">
      <c r="A1703" s="16"/>
      <c r="C1703" s="12" t="s">
        <v>110</v>
      </c>
      <c r="D1703" s="20">
        <v>3.15</v>
      </c>
      <c r="E1703" s="18"/>
      <c r="F1703" s="22">
        <v>33000.0</v>
      </c>
    </row>
    <row r="1704" hidden="1" outlineLevel="2">
      <c r="A1704" s="16"/>
      <c r="C1704" s="12" t="s">
        <v>704</v>
      </c>
      <c r="D1704" s="20">
        <v>0.95</v>
      </c>
      <c r="E1704" s="18"/>
      <c r="F1704" s="22">
        <v>10000.0</v>
      </c>
    </row>
    <row r="1705" hidden="1" outlineLevel="2">
      <c r="A1705" s="16"/>
      <c r="C1705" s="12" t="s">
        <v>19</v>
      </c>
      <c r="D1705" s="20">
        <v>2.45</v>
      </c>
      <c r="E1705" s="22">
        <v>15000.0</v>
      </c>
      <c r="F1705" s="18"/>
    </row>
    <row r="1706" hidden="1" outlineLevel="2">
      <c r="A1706" s="16"/>
      <c r="C1706" s="12" t="s">
        <v>1324</v>
      </c>
      <c r="D1706" s="20">
        <v>3.02</v>
      </c>
      <c r="E1706" s="22">
        <v>27000.0</v>
      </c>
      <c r="F1706" s="22">
        <v>31000.0</v>
      </c>
      <c r="G1706" s="22">
        <v>4000.0</v>
      </c>
      <c r="H1706" s="12" t="s">
        <v>1325</v>
      </c>
    </row>
    <row r="1707" hidden="1" outlineLevel="2">
      <c r="A1707" s="16"/>
      <c r="D1707" s="17"/>
      <c r="E1707" s="18"/>
      <c r="F1707" s="14" t="s">
        <v>21</v>
      </c>
      <c r="G1707" s="15">
        <f>sum(G1702:G1706)</f>
        <v>18400</v>
      </c>
    </row>
    <row r="1708" hidden="1" outlineLevel="2">
      <c r="A1708" s="16"/>
      <c r="D1708" s="17"/>
      <c r="E1708" s="10" t="s">
        <v>13</v>
      </c>
      <c r="F1708" s="18"/>
      <c r="G1708" s="18"/>
    </row>
    <row r="1709" hidden="1" outlineLevel="2">
      <c r="A1709" s="24" t="s">
        <v>1326</v>
      </c>
      <c r="B1709" s="12" t="s">
        <v>22</v>
      </c>
      <c r="C1709" s="12" t="s">
        <v>1327</v>
      </c>
      <c r="D1709" s="117">
        <v>0.38</v>
      </c>
      <c r="E1709" s="18"/>
      <c r="F1709" s="118">
        <v>14000.0</v>
      </c>
      <c r="G1709" s="118">
        <v>8900.0</v>
      </c>
      <c r="H1709" s="12" t="s">
        <v>843</v>
      </c>
    </row>
    <row r="1710" hidden="1" outlineLevel="2">
      <c r="A1710" s="16"/>
      <c r="C1710" s="12" t="s">
        <v>1328</v>
      </c>
      <c r="D1710" s="17"/>
      <c r="E1710" s="18"/>
      <c r="F1710" s="18"/>
      <c r="G1710" s="18"/>
    </row>
    <row r="1711" hidden="1" outlineLevel="2">
      <c r="A1711" s="16"/>
      <c r="C1711" s="119" t="s">
        <v>1329</v>
      </c>
      <c r="D1711" s="12">
        <v>1.7</v>
      </c>
      <c r="E1711" s="12">
        <v>7000.0</v>
      </c>
      <c r="G1711" s="12">
        <v>4000.0</v>
      </c>
    </row>
    <row r="1712" hidden="1" outlineLevel="2">
      <c r="A1712" s="16"/>
      <c r="C1712" s="12" t="s">
        <v>1330</v>
      </c>
      <c r="D1712" s="117">
        <v>1.05</v>
      </c>
      <c r="E1712" s="118">
        <v>4000.0</v>
      </c>
      <c r="F1712" s="118">
        <v>4500.0</v>
      </c>
      <c r="G1712" s="118">
        <v>500.0</v>
      </c>
      <c r="H1712" s="30" t="s">
        <v>184</v>
      </c>
      <c r="I1712" s="120">
        <v>16250.0</v>
      </c>
    </row>
    <row r="1713" hidden="1" outlineLevel="2">
      <c r="A1713" s="27" t="s">
        <v>155</v>
      </c>
    </row>
    <row r="1714" hidden="1" outlineLevel="1">
      <c r="A1714" s="16"/>
      <c r="D1714" s="17"/>
      <c r="E1714" s="10"/>
      <c r="F1714" s="18"/>
      <c r="G1714" s="18"/>
    </row>
    <row r="1715">
      <c r="A1715" s="24"/>
      <c r="D1715" s="17"/>
      <c r="E1715" s="18"/>
      <c r="F1715" s="18"/>
      <c r="G1715" s="18"/>
    </row>
    <row r="1716">
      <c r="A1716" s="16"/>
      <c r="D1716" s="17"/>
      <c r="E1716" s="18"/>
      <c r="F1716" s="18"/>
      <c r="G1716" s="18"/>
    </row>
    <row r="1717">
      <c r="A1717" s="16"/>
      <c r="D1717" s="17"/>
      <c r="E1717" s="18"/>
      <c r="F1717" s="18"/>
      <c r="G1717" s="18"/>
    </row>
    <row r="1718">
      <c r="A1718" s="16"/>
      <c r="D1718" s="17"/>
      <c r="E1718" s="18"/>
      <c r="F1718" s="18"/>
      <c r="G1718" s="18"/>
    </row>
    <row r="1719">
      <c r="A1719" s="16"/>
      <c r="D1719" s="17"/>
      <c r="E1719" s="18"/>
      <c r="F1719" s="18"/>
      <c r="G1719" s="18"/>
    </row>
    <row r="1720">
      <c r="A1720" s="16"/>
      <c r="D1720" s="17"/>
      <c r="E1720" s="18"/>
      <c r="F1720" s="45"/>
      <c r="G1720" s="121"/>
    </row>
    <row r="1721">
      <c r="A1721" s="16"/>
      <c r="D1721" s="17"/>
      <c r="E1721" s="10"/>
      <c r="F1721" s="18"/>
      <c r="G1721" s="18"/>
    </row>
    <row r="1722">
      <c r="A1722" s="24"/>
      <c r="D1722" s="17"/>
      <c r="E1722" s="18"/>
      <c r="F1722" s="18"/>
      <c r="G1722" s="18"/>
    </row>
    <row r="1723">
      <c r="A1723" s="16"/>
      <c r="D1723" s="17"/>
      <c r="E1723" s="18"/>
      <c r="F1723" s="18"/>
      <c r="G1723" s="18"/>
    </row>
    <row r="1724">
      <c r="A1724" s="16"/>
      <c r="D1724" s="17"/>
      <c r="E1724" s="18"/>
      <c r="F1724" s="18"/>
      <c r="G1724" s="18"/>
    </row>
    <row r="1725">
      <c r="A1725" s="16"/>
      <c r="D1725" s="17"/>
      <c r="E1725" s="18"/>
      <c r="F1725" s="18"/>
      <c r="G1725" s="18"/>
    </row>
    <row r="1726">
      <c r="A1726" s="16"/>
      <c r="D1726" s="17"/>
      <c r="E1726" s="18"/>
      <c r="F1726" s="18"/>
      <c r="G1726" s="18"/>
    </row>
    <row r="1727">
      <c r="A1727" s="16"/>
      <c r="D1727" s="17"/>
      <c r="E1727" s="18"/>
      <c r="F1727" s="45"/>
      <c r="G1727" s="121"/>
    </row>
    <row r="1728">
      <c r="A1728" s="16"/>
      <c r="D1728" s="17"/>
      <c r="E1728" s="18"/>
      <c r="F1728" s="18"/>
      <c r="G1728" s="18"/>
    </row>
    <row r="1729">
      <c r="A1729" s="16"/>
      <c r="D1729" s="17"/>
      <c r="E1729" s="18"/>
      <c r="F1729" s="18"/>
      <c r="G1729" s="18"/>
    </row>
    <row r="1730">
      <c r="A1730" s="16"/>
      <c r="D1730" s="17"/>
      <c r="E1730" s="18"/>
      <c r="F1730" s="18"/>
      <c r="G1730" s="18"/>
    </row>
    <row r="1731">
      <c r="A1731" s="16"/>
      <c r="D1731" s="17"/>
      <c r="E1731" s="18"/>
      <c r="F1731" s="18"/>
      <c r="G1731" s="18"/>
    </row>
    <row r="1732">
      <c r="A1732" s="16"/>
      <c r="D1732" s="17"/>
      <c r="E1732" s="18"/>
      <c r="F1732" s="18"/>
      <c r="G1732" s="18"/>
    </row>
    <row r="1733">
      <c r="A1733" s="16"/>
      <c r="D1733" s="17"/>
      <c r="E1733" s="18"/>
      <c r="F1733" s="18"/>
      <c r="G1733" s="18"/>
    </row>
    <row r="1734">
      <c r="A1734" s="16"/>
      <c r="D1734" s="17"/>
      <c r="E1734" s="18"/>
      <c r="F1734" s="18"/>
      <c r="G1734" s="18"/>
    </row>
    <row r="1735">
      <c r="A1735" s="16"/>
      <c r="D1735" s="17"/>
      <c r="E1735" s="18"/>
      <c r="F1735" s="18"/>
      <c r="G1735" s="18"/>
    </row>
    <row r="1736">
      <c r="A1736" s="16"/>
      <c r="D1736" s="17"/>
      <c r="E1736" s="18"/>
      <c r="F1736" s="18"/>
      <c r="G1736" s="18"/>
    </row>
    <row r="1737">
      <c r="A1737" s="16"/>
      <c r="D1737" s="17"/>
      <c r="E1737" s="18"/>
      <c r="F1737" s="18"/>
      <c r="G1737" s="18"/>
    </row>
    <row r="1738">
      <c r="A1738" s="16"/>
      <c r="D1738" s="17"/>
      <c r="E1738" s="18"/>
      <c r="F1738" s="18"/>
      <c r="G1738" s="18"/>
    </row>
    <row r="1739">
      <c r="A1739" s="16"/>
      <c r="D1739" s="17"/>
      <c r="E1739" s="18"/>
      <c r="F1739" s="18"/>
      <c r="G1739" s="18"/>
    </row>
    <row r="1740">
      <c r="A1740" s="16"/>
      <c r="D1740" s="17"/>
      <c r="E1740" s="18"/>
      <c r="F1740" s="18"/>
      <c r="G1740" s="18"/>
    </row>
    <row r="1741">
      <c r="A1741" s="16"/>
      <c r="D1741" s="17"/>
      <c r="E1741" s="18"/>
      <c r="F1741" s="18"/>
      <c r="G1741" s="18"/>
    </row>
    <row r="1742">
      <c r="A1742" s="16"/>
      <c r="D1742" s="17"/>
      <c r="E1742" s="18"/>
      <c r="F1742" s="18"/>
      <c r="G1742" s="18"/>
    </row>
    <row r="1743">
      <c r="A1743" s="16"/>
      <c r="D1743" s="17"/>
      <c r="E1743" s="18"/>
      <c r="F1743" s="18"/>
      <c r="G1743" s="18"/>
    </row>
    <row r="1744">
      <c r="A1744" s="16"/>
      <c r="D1744" s="17"/>
      <c r="E1744" s="18"/>
      <c r="F1744" s="18"/>
      <c r="G1744" s="18"/>
    </row>
    <row r="1745">
      <c r="A1745" s="16"/>
      <c r="D1745" s="17"/>
      <c r="E1745" s="18"/>
      <c r="F1745" s="18"/>
      <c r="G1745" s="18"/>
    </row>
    <row r="1746">
      <c r="A1746" s="16"/>
      <c r="D1746" s="17"/>
      <c r="E1746" s="18"/>
      <c r="F1746" s="18"/>
      <c r="G1746" s="18"/>
    </row>
    <row r="1747">
      <c r="A1747" s="16"/>
      <c r="D1747" s="17"/>
      <c r="E1747" s="18"/>
      <c r="F1747" s="18"/>
      <c r="G1747" s="18"/>
    </row>
    <row r="1748">
      <c r="A1748" s="16"/>
      <c r="D1748" s="17"/>
      <c r="E1748" s="18"/>
      <c r="F1748" s="18"/>
      <c r="G1748" s="18"/>
    </row>
    <row r="1749">
      <c r="A1749" s="16"/>
      <c r="D1749" s="17"/>
      <c r="E1749" s="18"/>
      <c r="F1749" s="18"/>
      <c r="G1749" s="18"/>
    </row>
    <row r="1750">
      <c r="A1750" s="16"/>
      <c r="D1750" s="17"/>
      <c r="E1750" s="18"/>
      <c r="F1750" s="18"/>
      <c r="G1750" s="18"/>
    </row>
    <row r="1751">
      <c r="A1751" s="16"/>
      <c r="D1751" s="17"/>
      <c r="E1751" s="18"/>
      <c r="F1751" s="18"/>
      <c r="G1751" s="18"/>
    </row>
    <row r="1752">
      <c r="A1752" s="16"/>
      <c r="D1752" s="17"/>
      <c r="E1752" s="18"/>
      <c r="F1752" s="18"/>
      <c r="G1752" s="18"/>
    </row>
    <row r="1753">
      <c r="A1753" s="16"/>
      <c r="D1753" s="17"/>
      <c r="E1753" s="18"/>
      <c r="F1753" s="18"/>
      <c r="G1753" s="18"/>
    </row>
    <row r="1754">
      <c r="A1754" s="16"/>
      <c r="D1754" s="17"/>
      <c r="E1754" s="18"/>
      <c r="F1754" s="18"/>
      <c r="G1754" s="18"/>
    </row>
    <row r="1755">
      <c r="A1755" s="16"/>
      <c r="D1755" s="17"/>
      <c r="E1755" s="18"/>
      <c r="F1755" s="18"/>
      <c r="G1755" s="18"/>
    </row>
    <row r="1756">
      <c r="A1756" s="16"/>
      <c r="D1756" s="17"/>
      <c r="E1756" s="18"/>
      <c r="F1756" s="18"/>
      <c r="G1756" s="18"/>
    </row>
    <row r="1757">
      <c r="A1757" s="16"/>
      <c r="D1757" s="17"/>
      <c r="E1757" s="18"/>
      <c r="F1757" s="18"/>
      <c r="G1757" s="18"/>
    </row>
    <row r="1758">
      <c r="A1758" s="16"/>
      <c r="D1758" s="17"/>
      <c r="E1758" s="18"/>
      <c r="F1758" s="18"/>
      <c r="G1758" s="18"/>
    </row>
    <row r="1759">
      <c r="A1759" s="16"/>
      <c r="D1759" s="17"/>
      <c r="E1759" s="18"/>
      <c r="F1759" s="18"/>
      <c r="G1759" s="18"/>
    </row>
    <row r="1760">
      <c r="A1760" s="16"/>
      <c r="D1760" s="17"/>
      <c r="E1760" s="18"/>
      <c r="F1760" s="18"/>
      <c r="G1760" s="18"/>
    </row>
    <row r="1761">
      <c r="A1761" s="16"/>
      <c r="D1761" s="17"/>
      <c r="E1761" s="18"/>
      <c r="F1761" s="18"/>
      <c r="G1761" s="18"/>
    </row>
    <row r="1762">
      <c r="A1762" s="16"/>
      <c r="D1762" s="17"/>
      <c r="E1762" s="18"/>
      <c r="F1762" s="18"/>
      <c r="G1762" s="18"/>
    </row>
    <row r="1763">
      <c r="A1763" s="16"/>
      <c r="D1763" s="17"/>
      <c r="E1763" s="18"/>
      <c r="F1763" s="18"/>
      <c r="G1763" s="18"/>
    </row>
    <row r="1764">
      <c r="A1764" s="16"/>
      <c r="D1764" s="17"/>
      <c r="E1764" s="18"/>
      <c r="F1764" s="18"/>
      <c r="G1764" s="18"/>
    </row>
    <row r="1765">
      <c r="A1765" s="16"/>
      <c r="D1765" s="17"/>
      <c r="E1765" s="18"/>
      <c r="F1765" s="18"/>
      <c r="G1765" s="18"/>
    </row>
    <row r="1766">
      <c r="A1766" s="16"/>
      <c r="D1766" s="17"/>
      <c r="E1766" s="18"/>
      <c r="F1766" s="18"/>
      <c r="G1766" s="18"/>
    </row>
    <row r="1767">
      <c r="A1767" s="16"/>
      <c r="D1767" s="17"/>
      <c r="E1767" s="18"/>
      <c r="F1767" s="18"/>
      <c r="G1767" s="18"/>
    </row>
    <row r="1768">
      <c r="A1768" s="16"/>
      <c r="D1768" s="17"/>
      <c r="E1768" s="18"/>
      <c r="F1768" s="18"/>
      <c r="G1768" s="18"/>
    </row>
    <row r="1769">
      <c r="A1769" s="16"/>
      <c r="D1769" s="17"/>
      <c r="E1769" s="18"/>
      <c r="F1769" s="18"/>
      <c r="G1769" s="18"/>
    </row>
    <row r="1770">
      <c r="A1770" s="16"/>
      <c r="D1770" s="17"/>
      <c r="E1770" s="18"/>
      <c r="F1770" s="18"/>
      <c r="G1770" s="18"/>
    </row>
    <row r="1771">
      <c r="A1771" s="16"/>
      <c r="D1771" s="17"/>
      <c r="E1771" s="18"/>
      <c r="F1771" s="18"/>
      <c r="G1771" s="18"/>
    </row>
    <row r="1772">
      <c r="A1772" s="16"/>
      <c r="D1772" s="17"/>
      <c r="E1772" s="18"/>
      <c r="F1772" s="18"/>
      <c r="G1772" s="18"/>
    </row>
    <row r="1773">
      <c r="A1773" s="16"/>
      <c r="D1773" s="17"/>
      <c r="E1773" s="18"/>
      <c r="F1773" s="18"/>
      <c r="G1773" s="18"/>
    </row>
    <row r="1774">
      <c r="A1774" s="16"/>
      <c r="D1774" s="17"/>
      <c r="E1774" s="18"/>
      <c r="F1774" s="18"/>
      <c r="G1774" s="18"/>
    </row>
    <row r="1775">
      <c r="A1775" s="16"/>
      <c r="D1775" s="17"/>
      <c r="E1775" s="18"/>
      <c r="F1775" s="18"/>
      <c r="G1775" s="18"/>
    </row>
    <row r="1776">
      <c r="A1776" s="16"/>
      <c r="D1776" s="17"/>
      <c r="E1776" s="18"/>
      <c r="F1776" s="18"/>
      <c r="G1776" s="18"/>
    </row>
    <row r="1777">
      <c r="A1777" s="16"/>
      <c r="D1777" s="17"/>
      <c r="E1777" s="18"/>
      <c r="F1777" s="18"/>
      <c r="G1777" s="18"/>
    </row>
    <row r="1778">
      <c r="A1778" s="16"/>
      <c r="D1778" s="17"/>
      <c r="E1778" s="18"/>
      <c r="F1778" s="18"/>
      <c r="G1778" s="18"/>
    </row>
    <row r="1779">
      <c r="A1779" s="16"/>
      <c r="D1779" s="17"/>
      <c r="E1779" s="18"/>
      <c r="F1779" s="18"/>
      <c r="G1779" s="18"/>
    </row>
    <row r="1780">
      <c r="A1780" s="16"/>
      <c r="D1780" s="17"/>
      <c r="E1780" s="18"/>
      <c r="F1780" s="18"/>
      <c r="G1780" s="18"/>
    </row>
    <row r="1781">
      <c r="A1781" s="16"/>
      <c r="D1781" s="17"/>
      <c r="E1781" s="18"/>
      <c r="F1781" s="18"/>
      <c r="G1781" s="18"/>
    </row>
    <row r="1782">
      <c r="A1782" s="16"/>
      <c r="D1782" s="17"/>
      <c r="E1782" s="18"/>
      <c r="F1782" s="18"/>
      <c r="G1782" s="18"/>
    </row>
    <row r="1783">
      <c r="A1783" s="16"/>
      <c r="D1783" s="17"/>
      <c r="E1783" s="18"/>
      <c r="F1783" s="18"/>
      <c r="G1783" s="18"/>
    </row>
    <row r="1784">
      <c r="A1784" s="16"/>
      <c r="D1784" s="17"/>
      <c r="E1784" s="18"/>
      <c r="F1784" s="18"/>
      <c r="G1784" s="18"/>
    </row>
    <row r="1785">
      <c r="A1785" s="16"/>
      <c r="D1785" s="17"/>
      <c r="E1785" s="18"/>
      <c r="F1785" s="18"/>
      <c r="G1785" s="18"/>
    </row>
    <row r="1786">
      <c r="A1786" s="16"/>
      <c r="D1786" s="17"/>
      <c r="E1786" s="18"/>
      <c r="F1786" s="18"/>
      <c r="G1786" s="18"/>
    </row>
    <row r="1787">
      <c r="A1787" s="16"/>
      <c r="D1787" s="17"/>
      <c r="E1787" s="18"/>
      <c r="F1787" s="18"/>
      <c r="G1787" s="18"/>
    </row>
    <row r="1788">
      <c r="A1788" s="16"/>
      <c r="D1788" s="17"/>
      <c r="E1788" s="18"/>
      <c r="F1788" s="18"/>
      <c r="G1788" s="18"/>
    </row>
    <row r="1789">
      <c r="A1789" s="16"/>
      <c r="D1789" s="17"/>
      <c r="E1789" s="18"/>
      <c r="F1789" s="18"/>
      <c r="G1789" s="18"/>
    </row>
    <row r="1790">
      <c r="A1790" s="16"/>
      <c r="D1790" s="17"/>
      <c r="E1790" s="18"/>
      <c r="F1790" s="18"/>
      <c r="G1790" s="18"/>
    </row>
    <row r="1791">
      <c r="A1791" s="16"/>
      <c r="D1791" s="17"/>
      <c r="E1791" s="18"/>
      <c r="F1791" s="18"/>
      <c r="G1791" s="18"/>
    </row>
    <row r="1792">
      <c r="A1792" s="16"/>
      <c r="D1792" s="17"/>
      <c r="E1792" s="18"/>
      <c r="F1792" s="18"/>
      <c r="G1792" s="18"/>
    </row>
    <row r="1793">
      <c r="A1793" s="16"/>
      <c r="D1793" s="17"/>
      <c r="E1793" s="18"/>
      <c r="F1793" s="18"/>
      <c r="G1793" s="18"/>
    </row>
    <row r="1794">
      <c r="A1794" s="16"/>
      <c r="D1794" s="17"/>
      <c r="E1794" s="18"/>
      <c r="F1794" s="18"/>
      <c r="G1794" s="18"/>
    </row>
    <row r="1795">
      <c r="A1795" s="16"/>
      <c r="D1795" s="17"/>
      <c r="E1795" s="18"/>
      <c r="F1795" s="18"/>
      <c r="G1795" s="18"/>
    </row>
    <row r="1796">
      <c r="A1796" s="16"/>
      <c r="D1796" s="17"/>
      <c r="E1796" s="18"/>
      <c r="F1796" s="18"/>
      <c r="G1796" s="18"/>
    </row>
    <row r="1797">
      <c r="A1797" s="16"/>
      <c r="D1797" s="17"/>
      <c r="E1797" s="18"/>
      <c r="F1797" s="18"/>
      <c r="G1797" s="18"/>
    </row>
    <row r="1798">
      <c r="A1798" s="16"/>
      <c r="D1798" s="17"/>
      <c r="E1798" s="18"/>
      <c r="F1798" s="18"/>
      <c r="G1798" s="18"/>
    </row>
    <row r="1799">
      <c r="A1799" s="16"/>
      <c r="D1799" s="17"/>
      <c r="E1799" s="18"/>
      <c r="F1799" s="18"/>
      <c r="G1799" s="18"/>
    </row>
    <row r="1800">
      <c r="A1800" s="16"/>
      <c r="D1800" s="17"/>
      <c r="E1800" s="18"/>
      <c r="F1800" s="18"/>
      <c r="G1800" s="18"/>
    </row>
    <row r="1801">
      <c r="A1801" s="16"/>
      <c r="D1801" s="17"/>
      <c r="E1801" s="18"/>
      <c r="F1801" s="18"/>
      <c r="G1801" s="18"/>
    </row>
    <row r="1802">
      <c r="A1802" s="16"/>
      <c r="D1802" s="17"/>
      <c r="E1802" s="18"/>
      <c r="F1802" s="18"/>
      <c r="G1802" s="18"/>
    </row>
    <row r="1803">
      <c r="A1803" s="16"/>
      <c r="D1803" s="17"/>
      <c r="E1803" s="18"/>
      <c r="F1803" s="18"/>
      <c r="G1803" s="18"/>
    </row>
    <row r="1804">
      <c r="A1804" s="16"/>
      <c r="D1804" s="17"/>
      <c r="E1804" s="18"/>
      <c r="F1804" s="18"/>
      <c r="G1804" s="18"/>
    </row>
    <row r="1805">
      <c r="A1805" s="16"/>
      <c r="D1805" s="17"/>
      <c r="E1805" s="18"/>
      <c r="F1805" s="18"/>
      <c r="G1805" s="18"/>
    </row>
    <row r="1806">
      <c r="A1806" s="16"/>
      <c r="D1806" s="17"/>
      <c r="E1806" s="18"/>
      <c r="F1806" s="18"/>
      <c r="G1806" s="18"/>
    </row>
    <row r="1807">
      <c r="A1807" s="16"/>
      <c r="D1807" s="17"/>
      <c r="E1807" s="18"/>
      <c r="F1807" s="18"/>
      <c r="G1807" s="18"/>
    </row>
    <row r="1808">
      <c r="A1808" s="16"/>
      <c r="D1808" s="17"/>
      <c r="E1808" s="18"/>
      <c r="F1808" s="18"/>
      <c r="G1808" s="18"/>
    </row>
    <row r="1809">
      <c r="A1809" s="16"/>
      <c r="D1809" s="17"/>
      <c r="E1809" s="18"/>
      <c r="F1809" s="18"/>
      <c r="G1809" s="18"/>
    </row>
    <row r="1810">
      <c r="A1810" s="16"/>
      <c r="D1810" s="17"/>
      <c r="E1810" s="18"/>
      <c r="F1810" s="18"/>
      <c r="G1810" s="18"/>
    </row>
    <row r="1811">
      <c r="A1811" s="16"/>
      <c r="D1811" s="17"/>
      <c r="E1811" s="18"/>
      <c r="F1811" s="18"/>
      <c r="G1811" s="18"/>
    </row>
    <row r="1812">
      <c r="A1812" s="16"/>
      <c r="D1812" s="17"/>
      <c r="E1812" s="18"/>
      <c r="F1812" s="18"/>
      <c r="G1812" s="18"/>
    </row>
    <row r="1813">
      <c r="A1813" s="16"/>
      <c r="D1813" s="17"/>
      <c r="E1813" s="18"/>
      <c r="F1813" s="18"/>
      <c r="G1813" s="18"/>
    </row>
    <row r="1814">
      <c r="A1814" s="16"/>
      <c r="D1814" s="17"/>
      <c r="E1814" s="18"/>
      <c r="F1814" s="18"/>
      <c r="G1814" s="18"/>
    </row>
    <row r="1815">
      <c r="A1815" s="16"/>
      <c r="D1815" s="17"/>
      <c r="E1815" s="18"/>
      <c r="F1815" s="18"/>
      <c r="G1815" s="18"/>
    </row>
    <row r="1816">
      <c r="A1816" s="16"/>
      <c r="D1816" s="17"/>
      <c r="E1816" s="18"/>
      <c r="F1816" s="18"/>
      <c r="G1816" s="18"/>
    </row>
    <row r="1817">
      <c r="A1817" s="16"/>
      <c r="D1817" s="17"/>
      <c r="E1817" s="18"/>
      <c r="F1817" s="18"/>
      <c r="G1817" s="18"/>
    </row>
    <row r="1818">
      <c r="A1818" s="16"/>
      <c r="D1818" s="17"/>
      <c r="E1818" s="18"/>
      <c r="F1818" s="18"/>
      <c r="G1818" s="18"/>
    </row>
    <row r="1819">
      <c r="A1819" s="16"/>
      <c r="D1819" s="17"/>
      <c r="E1819" s="18"/>
      <c r="F1819" s="18"/>
      <c r="G1819" s="18"/>
    </row>
    <row r="1820">
      <c r="A1820" s="16"/>
      <c r="D1820" s="17"/>
      <c r="E1820" s="18"/>
      <c r="F1820" s="18"/>
      <c r="G1820" s="18"/>
    </row>
    <row r="1821">
      <c r="A1821" s="16"/>
      <c r="D1821" s="17"/>
      <c r="E1821" s="18"/>
      <c r="F1821" s="18"/>
      <c r="G1821" s="18"/>
    </row>
    <row r="1822">
      <c r="A1822" s="16"/>
      <c r="D1822" s="17"/>
      <c r="E1822" s="18"/>
      <c r="F1822" s="18"/>
      <c r="G1822" s="18"/>
    </row>
    <row r="1823">
      <c r="A1823" s="16"/>
      <c r="D1823" s="17"/>
      <c r="E1823" s="18"/>
      <c r="F1823" s="18"/>
      <c r="G1823" s="18"/>
    </row>
    <row r="1824">
      <c r="A1824" s="16"/>
      <c r="D1824" s="17"/>
      <c r="E1824" s="18"/>
      <c r="F1824" s="18"/>
      <c r="G1824" s="18"/>
    </row>
    <row r="1825">
      <c r="A1825" s="16"/>
      <c r="D1825" s="17"/>
      <c r="E1825" s="18"/>
      <c r="F1825" s="18"/>
      <c r="G1825" s="18"/>
    </row>
    <row r="1826">
      <c r="A1826" s="16"/>
      <c r="D1826" s="17"/>
      <c r="E1826" s="18"/>
      <c r="F1826" s="18"/>
      <c r="G1826" s="18"/>
    </row>
    <row r="1827">
      <c r="A1827" s="16"/>
      <c r="D1827" s="17"/>
      <c r="E1827" s="18"/>
      <c r="F1827" s="18"/>
      <c r="G1827" s="18"/>
    </row>
    <row r="1828">
      <c r="A1828" s="16"/>
      <c r="D1828" s="17"/>
      <c r="E1828" s="18"/>
      <c r="F1828" s="18"/>
      <c r="G1828" s="18"/>
    </row>
    <row r="1829">
      <c r="A1829" s="16"/>
      <c r="D1829" s="17"/>
      <c r="E1829" s="18"/>
      <c r="F1829" s="18"/>
      <c r="G1829" s="18"/>
    </row>
    <row r="1830">
      <c r="A1830" s="16"/>
      <c r="D1830" s="17"/>
      <c r="E1830" s="18"/>
      <c r="F1830" s="18"/>
      <c r="G1830" s="18"/>
    </row>
    <row r="1831">
      <c r="A1831" s="16"/>
      <c r="D1831" s="17"/>
      <c r="E1831" s="18"/>
      <c r="F1831" s="18"/>
      <c r="G1831" s="18"/>
    </row>
    <row r="1832">
      <c r="A1832" s="16"/>
      <c r="D1832" s="17"/>
      <c r="E1832" s="18"/>
      <c r="F1832" s="18"/>
      <c r="G1832" s="18"/>
    </row>
    <row r="1833">
      <c r="A1833" s="16"/>
      <c r="D1833" s="17"/>
      <c r="E1833" s="18"/>
      <c r="F1833" s="18"/>
      <c r="G1833" s="18"/>
    </row>
    <row r="1834">
      <c r="A1834" s="16"/>
      <c r="D1834" s="17"/>
      <c r="E1834" s="18"/>
      <c r="F1834" s="18"/>
      <c r="G1834" s="18"/>
    </row>
    <row r="1835">
      <c r="A1835" s="16"/>
      <c r="D1835" s="17"/>
      <c r="E1835" s="18"/>
      <c r="F1835" s="18"/>
      <c r="G1835" s="18"/>
    </row>
    <row r="1836">
      <c r="A1836" s="16"/>
      <c r="D1836" s="17"/>
      <c r="E1836" s="18"/>
      <c r="F1836" s="18"/>
      <c r="G1836" s="18"/>
    </row>
    <row r="1837">
      <c r="A1837" s="16"/>
      <c r="D1837" s="17"/>
      <c r="E1837" s="18"/>
      <c r="F1837" s="18"/>
      <c r="G1837" s="18"/>
    </row>
    <row r="1838">
      <c r="A1838" s="16"/>
      <c r="D1838" s="17"/>
      <c r="E1838" s="18"/>
      <c r="F1838" s="18"/>
      <c r="G1838" s="18"/>
    </row>
    <row r="1839">
      <c r="A1839" s="16"/>
      <c r="D1839" s="17"/>
      <c r="E1839" s="18"/>
      <c r="F1839" s="18"/>
      <c r="G1839" s="18"/>
    </row>
    <row r="1840">
      <c r="A1840" s="16"/>
      <c r="D1840" s="17"/>
      <c r="E1840" s="18"/>
      <c r="F1840" s="18"/>
      <c r="G1840" s="18"/>
    </row>
    <row r="1841">
      <c r="A1841" s="16"/>
      <c r="D1841" s="17"/>
      <c r="E1841" s="18"/>
      <c r="F1841" s="18"/>
      <c r="G1841" s="18"/>
    </row>
    <row r="1842">
      <c r="A1842" s="16"/>
      <c r="D1842" s="17"/>
      <c r="E1842" s="18"/>
      <c r="F1842" s="18"/>
      <c r="G1842" s="18"/>
    </row>
    <row r="1843">
      <c r="A1843" s="16"/>
      <c r="D1843" s="17"/>
      <c r="E1843" s="18"/>
      <c r="F1843" s="18"/>
      <c r="G1843" s="18"/>
    </row>
    <row r="1844">
      <c r="A1844" s="16"/>
      <c r="D1844" s="17"/>
      <c r="E1844" s="18"/>
      <c r="F1844" s="18"/>
      <c r="G1844" s="18"/>
    </row>
    <row r="1845">
      <c r="A1845" s="16"/>
      <c r="D1845" s="17"/>
      <c r="E1845" s="18"/>
      <c r="F1845" s="18"/>
      <c r="G1845" s="18"/>
    </row>
    <row r="1846">
      <c r="A1846" s="16"/>
      <c r="D1846" s="17"/>
      <c r="E1846" s="18"/>
      <c r="F1846" s="18"/>
      <c r="G1846" s="18"/>
    </row>
    <row r="1847">
      <c r="A1847" s="16"/>
      <c r="D1847" s="17"/>
      <c r="E1847" s="18"/>
      <c r="F1847" s="18"/>
      <c r="G1847" s="18"/>
    </row>
    <row r="1848">
      <c r="A1848" s="16"/>
      <c r="D1848" s="17"/>
      <c r="E1848" s="18"/>
      <c r="F1848" s="18"/>
      <c r="G1848" s="18"/>
    </row>
    <row r="1849">
      <c r="A1849" s="16"/>
      <c r="D1849" s="17"/>
      <c r="E1849" s="18"/>
      <c r="F1849" s="18"/>
      <c r="G1849" s="18"/>
    </row>
    <row r="1850">
      <c r="A1850" s="16"/>
      <c r="D1850" s="17"/>
      <c r="E1850" s="18"/>
      <c r="F1850" s="18"/>
      <c r="G1850" s="18"/>
    </row>
    <row r="1851">
      <c r="A1851" s="16"/>
      <c r="D1851" s="17"/>
      <c r="E1851" s="18"/>
      <c r="F1851" s="18"/>
      <c r="G1851" s="18"/>
    </row>
    <row r="1852">
      <c r="A1852" s="16"/>
      <c r="D1852" s="17"/>
      <c r="E1852" s="18"/>
      <c r="F1852" s="18"/>
      <c r="G1852" s="18"/>
    </row>
    <row r="1853">
      <c r="A1853" s="16"/>
      <c r="D1853" s="17"/>
      <c r="E1853" s="18"/>
      <c r="F1853" s="18"/>
      <c r="G1853" s="18"/>
    </row>
    <row r="1854">
      <c r="A1854" s="16"/>
      <c r="D1854" s="17"/>
      <c r="E1854" s="18"/>
      <c r="F1854" s="18"/>
      <c r="G1854" s="18"/>
    </row>
    <row r="1855">
      <c r="A1855" s="16"/>
      <c r="D1855" s="17"/>
      <c r="E1855" s="18"/>
      <c r="F1855" s="18"/>
      <c r="G1855" s="18"/>
    </row>
    <row r="1856">
      <c r="A1856" s="16"/>
      <c r="D1856" s="17"/>
      <c r="E1856" s="18"/>
      <c r="F1856" s="18"/>
      <c r="G1856" s="18"/>
    </row>
    <row r="1857">
      <c r="A1857" s="16"/>
      <c r="D1857" s="17"/>
      <c r="E1857" s="18"/>
      <c r="F1857" s="18"/>
      <c r="G1857" s="18"/>
    </row>
    <row r="1858">
      <c r="A1858" s="16"/>
      <c r="D1858" s="17"/>
      <c r="E1858" s="18"/>
      <c r="F1858" s="18"/>
      <c r="G1858" s="18"/>
    </row>
    <row r="1859">
      <c r="A1859" s="16"/>
      <c r="D1859" s="17"/>
      <c r="E1859" s="18"/>
      <c r="F1859" s="18"/>
      <c r="G1859" s="18"/>
    </row>
    <row r="1860">
      <c r="A1860" s="16"/>
      <c r="D1860" s="17"/>
      <c r="E1860" s="18"/>
      <c r="F1860" s="18"/>
      <c r="G1860" s="18"/>
    </row>
    <row r="1861">
      <c r="A1861" s="16"/>
      <c r="D1861" s="17"/>
      <c r="E1861" s="18"/>
      <c r="F1861" s="18"/>
      <c r="G1861" s="18"/>
    </row>
    <row r="1862">
      <c r="A1862" s="16"/>
      <c r="D1862" s="17"/>
      <c r="E1862" s="18"/>
      <c r="F1862" s="18"/>
      <c r="G1862" s="18"/>
    </row>
    <row r="1863">
      <c r="A1863" s="16"/>
      <c r="D1863" s="17"/>
      <c r="E1863" s="18"/>
      <c r="F1863" s="18"/>
      <c r="G1863" s="18"/>
    </row>
    <row r="1864">
      <c r="A1864" s="16"/>
      <c r="D1864" s="17"/>
      <c r="E1864" s="18"/>
      <c r="F1864" s="18"/>
      <c r="G1864" s="18"/>
    </row>
    <row r="1865">
      <c r="A1865" s="16"/>
      <c r="D1865" s="17"/>
      <c r="E1865" s="18"/>
      <c r="F1865" s="18"/>
      <c r="G1865" s="18"/>
    </row>
    <row r="1866">
      <c r="A1866" s="16"/>
      <c r="D1866" s="17"/>
      <c r="E1866" s="18"/>
      <c r="F1866" s="18"/>
      <c r="G1866" s="18"/>
    </row>
    <row r="1867">
      <c r="A1867" s="16"/>
      <c r="D1867" s="17"/>
      <c r="E1867" s="18"/>
      <c r="F1867" s="18"/>
      <c r="G1867" s="18"/>
    </row>
    <row r="1868">
      <c r="A1868" s="16"/>
      <c r="D1868" s="17"/>
      <c r="E1868" s="18"/>
      <c r="F1868" s="18"/>
      <c r="G1868" s="18"/>
    </row>
    <row r="1869">
      <c r="A1869" s="16"/>
      <c r="D1869" s="17"/>
      <c r="E1869" s="18"/>
      <c r="F1869" s="18"/>
      <c r="G1869" s="18"/>
    </row>
    <row r="1870">
      <c r="A1870" s="16"/>
      <c r="D1870" s="17"/>
      <c r="E1870" s="18"/>
      <c r="F1870" s="18"/>
      <c r="G1870" s="18"/>
    </row>
    <row r="1871">
      <c r="A1871" s="16"/>
      <c r="D1871" s="17"/>
      <c r="E1871" s="18"/>
      <c r="F1871" s="18"/>
      <c r="G1871" s="18"/>
    </row>
    <row r="1872">
      <c r="A1872" s="16"/>
      <c r="D1872" s="17"/>
      <c r="E1872" s="18"/>
      <c r="F1872" s="18"/>
      <c r="G1872" s="18"/>
    </row>
    <row r="1873">
      <c r="A1873" s="16"/>
      <c r="D1873" s="17"/>
      <c r="E1873" s="18"/>
      <c r="F1873" s="18"/>
      <c r="G1873" s="18"/>
    </row>
    <row r="1874">
      <c r="A1874" s="16"/>
      <c r="D1874" s="17"/>
      <c r="E1874" s="18"/>
      <c r="F1874" s="18"/>
      <c r="G1874" s="18"/>
    </row>
    <row r="1875">
      <c r="A1875" s="16"/>
      <c r="D1875" s="17"/>
      <c r="E1875" s="18"/>
      <c r="F1875" s="18"/>
      <c r="G1875" s="18"/>
    </row>
    <row r="1876">
      <c r="A1876" s="16"/>
      <c r="D1876" s="17"/>
      <c r="E1876" s="18"/>
      <c r="F1876" s="18"/>
      <c r="G1876" s="18"/>
    </row>
    <row r="1877">
      <c r="A1877" s="16"/>
      <c r="D1877" s="17"/>
      <c r="E1877" s="18"/>
      <c r="F1877" s="18"/>
      <c r="G1877" s="18"/>
    </row>
    <row r="1878">
      <c r="A1878" s="16"/>
      <c r="D1878" s="17"/>
      <c r="E1878" s="18"/>
      <c r="F1878" s="18"/>
      <c r="G1878" s="18"/>
    </row>
    <row r="1879">
      <c r="A1879" s="16"/>
      <c r="D1879" s="17"/>
      <c r="E1879" s="18"/>
      <c r="F1879" s="18"/>
      <c r="G1879" s="18"/>
    </row>
    <row r="1880">
      <c r="A1880" s="16"/>
      <c r="D1880" s="17"/>
      <c r="E1880" s="18"/>
      <c r="F1880" s="18"/>
      <c r="G1880" s="18"/>
    </row>
    <row r="1881">
      <c r="A1881" s="16"/>
      <c r="D1881" s="17"/>
      <c r="E1881" s="18"/>
      <c r="F1881" s="18"/>
      <c r="G1881" s="18"/>
    </row>
    <row r="1882">
      <c r="A1882" s="16"/>
      <c r="D1882" s="17"/>
      <c r="E1882" s="18"/>
      <c r="F1882" s="18"/>
      <c r="G1882" s="18"/>
    </row>
    <row r="1883">
      <c r="A1883" s="16"/>
      <c r="D1883" s="17"/>
      <c r="E1883" s="18"/>
      <c r="F1883" s="18"/>
      <c r="G1883" s="18"/>
    </row>
    <row r="1884">
      <c r="A1884" s="16"/>
      <c r="D1884" s="17"/>
      <c r="E1884" s="18"/>
      <c r="F1884" s="18"/>
      <c r="G1884" s="18"/>
    </row>
    <row r="1885">
      <c r="A1885" s="16"/>
      <c r="D1885" s="17"/>
      <c r="E1885" s="18"/>
      <c r="F1885" s="18"/>
      <c r="G1885" s="18"/>
    </row>
    <row r="1886">
      <c r="A1886" s="16"/>
      <c r="D1886" s="17"/>
      <c r="E1886" s="18"/>
      <c r="F1886" s="18"/>
      <c r="G1886" s="18"/>
    </row>
    <row r="1887">
      <c r="A1887" s="16"/>
      <c r="D1887" s="17"/>
      <c r="E1887" s="18"/>
      <c r="F1887" s="18"/>
      <c r="G1887" s="18"/>
    </row>
    <row r="1888">
      <c r="A1888" s="16"/>
      <c r="D1888" s="17"/>
      <c r="E1888" s="18"/>
      <c r="F1888" s="18"/>
      <c r="G1888" s="18"/>
    </row>
    <row r="1889">
      <c r="A1889" s="16"/>
      <c r="D1889" s="17"/>
      <c r="E1889" s="18"/>
      <c r="F1889" s="18"/>
      <c r="G1889" s="18"/>
    </row>
    <row r="1890">
      <c r="A1890" s="16"/>
      <c r="D1890" s="17"/>
      <c r="E1890" s="18"/>
      <c r="F1890" s="18"/>
      <c r="G1890" s="18"/>
    </row>
    <row r="1891">
      <c r="A1891" s="16"/>
      <c r="D1891" s="17"/>
      <c r="E1891" s="18"/>
      <c r="F1891" s="18"/>
      <c r="G1891" s="18"/>
    </row>
    <row r="1892">
      <c r="A1892" s="16"/>
      <c r="D1892" s="17"/>
      <c r="E1892" s="18"/>
      <c r="F1892" s="18"/>
      <c r="G1892" s="18"/>
    </row>
    <row r="1893">
      <c r="A1893" s="16"/>
      <c r="D1893" s="17"/>
      <c r="E1893" s="18"/>
      <c r="F1893" s="18"/>
      <c r="G1893" s="18"/>
    </row>
    <row r="1894">
      <c r="A1894" s="16"/>
      <c r="D1894" s="17"/>
      <c r="E1894" s="18"/>
      <c r="F1894" s="18"/>
      <c r="G1894" s="18"/>
    </row>
    <row r="1895">
      <c r="A1895" s="16"/>
      <c r="D1895" s="17"/>
      <c r="E1895" s="18"/>
      <c r="F1895" s="18"/>
      <c r="G1895" s="18"/>
    </row>
    <row r="1896">
      <c r="A1896" s="16"/>
      <c r="D1896" s="17"/>
      <c r="E1896" s="18"/>
      <c r="F1896" s="18"/>
      <c r="G1896" s="18"/>
    </row>
    <row r="1897">
      <c r="A1897" s="16"/>
      <c r="D1897" s="17"/>
      <c r="E1897" s="18"/>
      <c r="F1897" s="18"/>
      <c r="G1897" s="18"/>
    </row>
    <row r="1898">
      <c r="A1898" s="16"/>
      <c r="D1898" s="17"/>
      <c r="E1898" s="18"/>
      <c r="F1898" s="18"/>
      <c r="G1898" s="18"/>
    </row>
    <row r="1899">
      <c r="A1899" s="16"/>
      <c r="D1899" s="17"/>
      <c r="E1899" s="18"/>
      <c r="F1899" s="18"/>
      <c r="G1899" s="18"/>
    </row>
    <row r="1900">
      <c r="A1900" s="16"/>
      <c r="D1900" s="17"/>
      <c r="E1900" s="18"/>
      <c r="F1900" s="18"/>
      <c r="G1900" s="18"/>
    </row>
    <row r="1901">
      <c r="A1901" s="16"/>
      <c r="D1901" s="17"/>
      <c r="E1901" s="18"/>
      <c r="F1901" s="18"/>
      <c r="G1901" s="18"/>
    </row>
    <row r="1902">
      <c r="A1902" s="16"/>
      <c r="D1902" s="17"/>
      <c r="E1902" s="18"/>
      <c r="F1902" s="18"/>
      <c r="G1902" s="18"/>
    </row>
    <row r="1903">
      <c r="A1903" s="16"/>
      <c r="D1903" s="17"/>
      <c r="E1903" s="18"/>
      <c r="F1903" s="18"/>
      <c r="G1903" s="18"/>
    </row>
    <row r="1904">
      <c r="A1904" s="16"/>
      <c r="D1904" s="17"/>
      <c r="E1904" s="18"/>
      <c r="F1904" s="18"/>
      <c r="G1904" s="18"/>
    </row>
    <row r="1905">
      <c r="A1905" s="16"/>
      <c r="D1905" s="17"/>
      <c r="E1905" s="18"/>
      <c r="F1905" s="18"/>
      <c r="G1905" s="18"/>
    </row>
    <row r="1906">
      <c r="A1906" s="16"/>
      <c r="D1906" s="17"/>
      <c r="E1906" s="18"/>
      <c r="F1906" s="18"/>
      <c r="G1906" s="18"/>
    </row>
    <row r="1907">
      <c r="A1907" s="16"/>
      <c r="D1907" s="17"/>
      <c r="E1907" s="18"/>
      <c r="F1907" s="18"/>
      <c r="G1907" s="18"/>
    </row>
    <row r="1908">
      <c r="A1908" s="16"/>
      <c r="D1908" s="17"/>
      <c r="E1908" s="18"/>
      <c r="F1908" s="18"/>
      <c r="G1908" s="18"/>
    </row>
    <row r="1909">
      <c r="A1909" s="16"/>
      <c r="D1909" s="17"/>
      <c r="E1909" s="18"/>
      <c r="F1909" s="18"/>
      <c r="G1909" s="18"/>
    </row>
    <row r="1910">
      <c r="A1910" s="16"/>
      <c r="D1910" s="17"/>
      <c r="E1910" s="18"/>
      <c r="F1910" s="18"/>
      <c r="G1910" s="18"/>
    </row>
    <row r="1911">
      <c r="A1911" s="16"/>
      <c r="D1911" s="17"/>
      <c r="E1911" s="18"/>
      <c r="F1911" s="18"/>
      <c r="G1911" s="18"/>
    </row>
    <row r="1912">
      <c r="A1912" s="16"/>
      <c r="D1912" s="17"/>
      <c r="E1912" s="18"/>
      <c r="F1912" s="18"/>
      <c r="G1912" s="18"/>
    </row>
  </sheetData>
  <mergeCells count="489">
    <mergeCell ref="G977:G978"/>
    <mergeCell ref="G984:G985"/>
    <mergeCell ref="H984:H985"/>
    <mergeCell ref="G986:G987"/>
    <mergeCell ref="H986:H987"/>
    <mergeCell ref="A991:G991"/>
    <mergeCell ref="H993:H994"/>
    <mergeCell ref="G993:G994"/>
    <mergeCell ref="G995:G996"/>
    <mergeCell ref="H995:H996"/>
    <mergeCell ref="G1003:G1004"/>
    <mergeCell ref="G1009:G1010"/>
    <mergeCell ref="H1009:H1010"/>
    <mergeCell ref="G1016:G1018"/>
    <mergeCell ref="G1034:G1035"/>
    <mergeCell ref="H1034:H1035"/>
    <mergeCell ref="G1039:G1040"/>
    <mergeCell ref="H1039:H1040"/>
    <mergeCell ref="E1049:E1051"/>
    <mergeCell ref="F1049:F1051"/>
    <mergeCell ref="H1049:H1051"/>
    <mergeCell ref="G1049:G1051"/>
    <mergeCell ref="G1052:G1054"/>
    <mergeCell ref="H1052:H1054"/>
    <mergeCell ref="G1055:G1057"/>
    <mergeCell ref="H1055:H1057"/>
    <mergeCell ref="I1055:I1057"/>
    <mergeCell ref="H1060:H1061"/>
    <mergeCell ref="H1079:H1080"/>
    <mergeCell ref="I1080:I1082"/>
    <mergeCell ref="G1060:G1061"/>
    <mergeCell ref="F1063:F1065"/>
    <mergeCell ref="G1063:G1067"/>
    <mergeCell ref="H1063:H1067"/>
    <mergeCell ref="G1073:G1074"/>
    <mergeCell ref="H1075:H1076"/>
    <mergeCell ref="G1079:G1082"/>
    <mergeCell ref="G1083:G1084"/>
    <mergeCell ref="H1083:H1084"/>
    <mergeCell ref="E1098:E1099"/>
    <mergeCell ref="G1098:G1099"/>
    <mergeCell ref="E1101:E1102"/>
    <mergeCell ref="G1101:G1102"/>
    <mergeCell ref="E1103:E1105"/>
    <mergeCell ref="G1103:G1105"/>
    <mergeCell ref="G1111:G1114"/>
    <mergeCell ref="H1111:H1114"/>
    <mergeCell ref="A1116:I1116"/>
    <mergeCell ref="A1117:I1117"/>
    <mergeCell ref="G1120:G1121"/>
    <mergeCell ref="H1124:H1125"/>
    <mergeCell ref="G1124:G1125"/>
    <mergeCell ref="G1132:G1133"/>
    <mergeCell ref="H1132:H1133"/>
    <mergeCell ref="F1141:F1142"/>
    <mergeCell ref="G1141:G1144"/>
    <mergeCell ref="H1141:H1144"/>
    <mergeCell ref="E1143:E1144"/>
    <mergeCell ref="G1145:G1146"/>
    <mergeCell ref="H1145:H1146"/>
    <mergeCell ref="I1145:I1146"/>
    <mergeCell ref="G1149:G1150"/>
    <mergeCell ref="F1153:F1155"/>
    <mergeCell ref="G1153:G1155"/>
    <mergeCell ref="H1153:H1155"/>
    <mergeCell ref="G1159:G1160"/>
    <mergeCell ref="A1165:H1165"/>
    <mergeCell ref="E1167:E1168"/>
    <mergeCell ref="G1167:G1168"/>
    <mergeCell ref="H1170:H1171"/>
    <mergeCell ref="E1172:E1174"/>
    <mergeCell ref="G1172:G1174"/>
    <mergeCell ref="G1175:G1176"/>
    <mergeCell ref="H1175:H1179"/>
    <mergeCell ref="I1175:I1176"/>
    <mergeCell ref="G1177:G1179"/>
    <mergeCell ref="I1177:I1179"/>
    <mergeCell ref="H1180:H1181"/>
    <mergeCell ref="E1185:E1188"/>
    <mergeCell ref="A1191:H1191"/>
    <mergeCell ref="G1180:G1181"/>
    <mergeCell ref="G1185:G1188"/>
    <mergeCell ref="I1196:I1198"/>
    <mergeCell ref="G1202:G1203"/>
    <mergeCell ref="H1202:H1203"/>
    <mergeCell ref="H1208:H1210"/>
    <mergeCell ref="I1208:I1210"/>
    <mergeCell ref="G1208:G1210"/>
    <mergeCell ref="G1211:G1213"/>
    <mergeCell ref="G1218:G1219"/>
    <mergeCell ref="G1229:G1237"/>
    <mergeCell ref="H1229:H1237"/>
    <mergeCell ref="E1231:E1237"/>
    <mergeCell ref="E1239:E1241"/>
    <mergeCell ref="H1498:H1499"/>
    <mergeCell ref="H1503:H1505"/>
    <mergeCell ref="A1507:I1507"/>
    <mergeCell ref="A1508:I1508"/>
    <mergeCell ref="S1508:AA1508"/>
    <mergeCell ref="AB1508:AJ1508"/>
    <mergeCell ref="G1478:G1479"/>
    <mergeCell ref="H1478:H1479"/>
    <mergeCell ref="G1482:G1483"/>
    <mergeCell ref="H1482:H1483"/>
    <mergeCell ref="G1490:G1491"/>
    <mergeCell ref="H1490:H1491"/>
    <mergeCell ref="G1498:G1499"/>
    <mergeCell ref="G1512:G1514"/>
    <mergeCell ref="H1512:H1514"/>
    <mergeCell ref="C1519:G1519"/>
    <mergeCell ref="G1522:G1523"/>
    <mergeCell ref="G1525:G1526"/>
    <mergeCell ref="H1525:H1526"/>
    <mergeCell ref="H1531:H1532"/>
    <mergeCell ref="H1539:H1541"/>
    <mergeCell ref="I1539:I1541"/>
    <mergeCell ref="G1531:G1532"/>
    <mergeCell ref="G1533:G1535"/>
    <mergeCell ref="H1533:H1535"/>
    <mergeCell ref="E1534:E1535"/>
    <mergeCell ref="E1536:E1537"/>
    <mergeCell ref="G1536:G1538"/>
    <mergeCell ref="G1539:G1541"/>
    <mergeCell ref="H1238:H1243"/>
    <mergeCell ref="G1239:G1243"/>
    <mergeCell ref="G1249:G1250"/>
    <mergeCell ref="H1249:H1250"/>
    <mergeCell ref="G1252:G1253"/>
    <mergeCell ref="H1252:H1253"/>
    <mergeCell ref="I1252:I1253"/>
    <mergeCell ref="G1259:G1260"/>
    <mergeCell ref="H1259:H1260"/>
    <mergeCell ref="G1267:G1268"/>
    <mergeCell ref="E1269:E1270"/>
    <mergeCell ref="G1269:G1270"/>
    <mergeCell ref="H1269:H1270"/>
    <mergeCell ref="G1278:G1279"/>
    <mergeCell ref="H1300:H1302"/>
    <mergeCell ref="A1305:I1305"/>
    <mergeCell ref="A1306:I1306"/>
    <mergeCell ref="H1278:H1279"/>
    <mergeCell ref="H1280:H1282"/>
    <mergeCell ref="G1281:G1282"/>
    <mergeCell ref="H1287:H1288"/>
    <mergeCell ref="G1289:G1290"/>
    <mergeCell ref="H1289:H1290"/>
    <mergeCell ref="G1300:G1302"/>
    <mergeCell ref="G1311:G1314"/>
    <mergeCell ref="I1323:I1324"/>
    <mergeCell ref="G1332:G1334"/>
    <mergeCell ref="H1332:H1334"/>
    <mergeCell ref="I1332:I1334"/>
    <mergeCell ref="G1339:G1340"/>
    <mergeCell ref="G1347:G1348"/>
    <mergeCell ref="G1356:G1357"/>
    <mergeCell ref="H1356:H1357"/>
    <mergeCell ref="G1362:G1365"/>
    <mergeCell ref="H1362:H1365"/>
    <mergeCell ref="G1391:G1394"/>
    <mergeCell ref="H1391:H1394"/>
    <mergeCell ref="E1398:E1399"/>
    <mergeCell ref="G1455:G1459"/>
    <mergeCell ref="H1455:H1459"/>
    <mergeCell ref="E1456:E1459"/>
    <mergeCell ref="E1469:E1470"/>
    <mergeCell ref="G1469:G1470"/>
    <mergeCell ref="E1478:E1479"/>
    <mergeCell ref="F1478:F1479"/>
    <mergeCell ref="G1692:G1696"/>
    <mergeCell ref="F1693:F1694"/>
    <mergeCell ref="G1702:G1705"/>
    <mergeCell ref="H1702:H1705"/>
    <mergeCell ref="I1702:I1705"/>
    <mergeCell ref="A1713:I1713"/>
    <mergeCell ref="G1667:G1668"/>
    <mergeCell ref="G1672:G1676"/>
    <mergeCell ref="H1674:H1675"/>
    <mergeCell ref="I1685:I1689"/>
    <mergeCell ref="G1686:G1689"/>
    <mergeCell ref="H1686:H1689"/>
    <mergeCell ref="H1692:H1696"/>
    <mergeCell ref="G1422:G1423"/>
    <mergeCell ref="F1426:F1428"/>
    <mergeCell ref="G1426:G1428"/>
    <mergeCell ref="E1441:E1444"/>
    <mergeCell ref="G1441:G1444"/>
    <mergeCell ref="H1441:H1444"/>
    <mergeCell ref="I1441:I1444"/>
    <mergeCell ref="G1398:G1399"/>
    <mergeCell ref="G1402:G1404"/>
    <mergeCell ref="E1412:E1413"/>
    <mergeCell ref="G1412:G1416"/>
    <mergeCell ref="H1412:H1416"/>
    <mergeCell ref="F1414:F1416"/>
    <mergeCell ref="H1422:H1423"/>
    <mergeCell ref="G1571:G1572"/>
    <mergeCell ref="H1571:H1572"/>
    <mergeCell ref="E1573:E1576"/>
    <mergeCell ref="G1573:G1576"/>
    <mergeCell ref="H1573:H1576"/>
    <mergeCell ref="G1580:G1581"/>
    <mergeCell ref="H1580:H1581"/>
    <mergeCell ref="G1582:G1583"/>
    <mergeCell ref="H1582:H1583"/>
    <mergeCell ref="G1584:G1585"/>
    <mergeCell ref="H1584:H1585"/>
    <mergeCell ref="D1590:D1592"/>
    <mergeCell ref="E1590:E1592"/>
    <mergeCell ref="G1590:G1592"/>
    <mergeCell ref="G1598:G1599"/>
    <mergeCell ref="H1598:H1599"/>
    <mergeCell ref="H1600:H1601"/>
    <mergeCell ref="E1606:E1608"/>
    <mergeCell ref="G1606:G1608"/>
    <mergeCell ref="H1606:H1608"/>
    <mergeCell ref="G1610:G1611"/>
    <mergeCell ref="H1610:H1611"/>
    <mergeCell ref="H1614:H1615"/>
    <mergeCell ref="G1620:G1621"/>
    <mergeCell ref="H1620:H1621"/>
    <mergeCell ref="G1622:G1623"/>
    <mergeCell ref="H1622:H1623"/>
    <mergeCell ref="I1622:I1623"/>
    <mergeCell ref="G1633:G1634"/>
    <mergeCell ref="H1633:H1634"/>
    <mergeCell ref="E1639:E1641"/>
    <mergeCell ref="G1639:G1641"/>
    <mergeCell ref="G1656:G1657"/>
    <mergeCell ref="H1656:H1657"/>
    <mergeCell ref="H1667:H1668"/>
    <mergeCell ref="F219:F220"/>
    <mergeCell ref="G219:G220"/>
    <mergeCell ref="H219:H220"/>
    <mergeCell ref="F228:F229"/>
    <mergeCell ref="G228:G229"/>
    <mergeCell ref="H230:H233"/>
    <mergeCell ref="G240:G241"/>
    <mergeCell ref="H240:H241"/>
    <mergeCell ref="I245:I250"/>
    <mergeCell ref="G246:G250"/>
    <mergeCell ref="H265:H268"/>
    <mergeCell ref="I265:I268"/>
    <mergeCell ref="G274:G275"/>
    <mergeCell ref="H274:H275"/>
    <mergeCell ref="A1:K3"/>
    <mergeCell ref="A4:K4"/>
    <mergeCell ref="A5:K5"/>
    <mergeCell ref="A8:I8"/>
    <mergeCell ref="G10:G14"/>
    <mergeCell ref="E13:E14"/>
    <mergeCell ref="G24:G25"/>
    <mergeCell ref="A6:K6"/>
    <mergeCell ref="G35:G36"/>
    <mergeCell ref="H35:H36"/>
    <mergeCell ref="G42:G43"/>
    <mergeCell ref="H42:H43"/>
    <mergeCell ref="F49:F51"/>
    <mergeCell ref="G49:G51"/>
    <mergeCell ref="H49:H51"/>
    <mergeCell ref="E63:E67"/>
    <mergeCell ref="G63:G67"/>
    <mergeCell ref="H63:H67"/>
    <mergeCell ref="A82:G82"/>
    <mergeCell ref="I95:I96"/>
    <mergeCell ref="G99:G100"/>
    <mergeCell ref="H101:H104"/>
    <mergeCell ref="F103:F104"/>
    <mergeCell ref="G103:G104"/>
    <mergeCell ref="G112:G113"/>
    <mergeCell ref="G128:G129"/>
    <mergeCell ref="H128:H129"/>
    <mergeCell ref="A160:I160"/>
    <mergeCell ref="A161:I161"/>
    <mergeCell ref="F174:F175"/>
    <mergeCell ref="G174:G175"/>
    <mergeCell ref="H174:H175"/>
    <mergeCell ref="G177:G178"/>
    <mergeCell ref="H177:H178"/>
    <mergeCell ref="I177:I178"/>
    <mergeCell ref="C182:G182"/>
    <mergeCell ref="G183:G185"/>
    <mergeCell ref="G198:G200"/>
    <mergeCell ref="G204:G205"/>
    <mergeCell ref="G206:G207"/>
    <mergeCell ref="H206:H207"/>
    <mergeCell ref="I206:I207"/>
    <mergeCell ref="H210:H212"/>
    <mergeCell ref="F319:F320"/>
    <mergeCell ref="G319:G320"/>
    <mergeCell ref="H319:H320"/>
    <mergeCell ref="A322:I322"/>
    <mergeCell ref="A444:I444"/>
    <mergeCell ref="A445:I445"/>
    <mergeCell ref="A461:I461"/>
    <mergeCell ref="A462:I462"/>
    <mergeCell ref="G473:G474"/>
    <mergeCell ref="H473:H474"/>
    <mergeCell ref="I473:I474"/>
    <mergeCell ref="F475:F476"/>
    <mergeCell ref="G475:G476"/>
    <mergeCell ref="A481:G481"/>
    <mergeCell ref="G484:G485"/>
    <mergeCell ref="G488:G489"/>
    <mergeCell ref="G495:G497"/>
    <mergeCell ref="A499:G499"/>
    <mergeCell ref="F300:F301"/>
    <mergeCell ref="G300:G309"/>
    <mergeCell ref="H300:H309"/>
    <mergeCell ref="E306:E308"/>
    <mergeCell ref="G312:G313"/>
    <mergeCell ref="G316:G318"/>
    <mergeCell ref="H316:H318"/>
    <mergeCell ref="H330:H331"/>
    <mergeCell ref="I330:I331"/>
    <mergeCell ref="G332:G333"/>
    <mergeCell ref="H332:H333"/>
    <mergeCell ref="H337:H338"/>
    <mergeCell ref="A340:I340"/>
    <mergeCell ref="A341:I341"/>
    <mergeCell ref="I351:I353"/>
    <mergeCell ref="I354:I355"/>
    <mergeCell ref="J354:J355"/>
    <mergeCell ref="G361:G362"/>
    <mergeCell ref="H361:H362"/>
    <mergeCell ref="H368:H369"/>
    <mergeCell ref="G370:G371"/>
    <mergeCell ref="H376:H378"/>
    <mergeCell ref="G379:G380"/>
    <mergeCell ref="G386:G388"/>
    <mergeCell ref="G389:G391"/>
    <mergeCell ref="H389:H391"/>
    <mergeCell ref="F390:F391"/>
    <mergeCell ref="G392:G393"/>
    <mergeCell ref="G396:G397"/>
    <mergeCell ref="G410:G411"/>
    <mergeCell ref="H410:H411"/>
    <mergeCell ref="I410:I411"/>
    <mergeCell ref="G414:G415"/>
    <mergeCell ref="H414:H415"/>
    <mergeCell ref="E418:E419"/>
    <mergeCell ref="G418:G419"/>
    <mergeCell ref="H418:H419"/>
    <mergeCell ref="G429:G431"/>
    <mergeCell ref="H429:H430"/>
    <mergeCell ref="I429:I431"/>
    <mergeCell ref="A442:I442"/>
    <mergeCell ref="A443:I443"/>
    <mergeCell ref="A505:I505"/>
    <mergeCell ref="A506:I506"/>
    <mergeCell ref="G515:G516"/>
    <mergeCell ref="H515:H516"/>
    <mergeCell ref="H517:H518"/>
    <mergeCell ref="I517:I518"/>
    <mergeCell ref="E521:E530"/>
    <mergeCell ref="H521:H530"/>
    <mergeCell ref="G517:G518"/>
    <mergeCell ref="G521:G530"/>
    <mergeCell ref="G538:G539"/>
    <mergeCell ref="H538:H539"/>
    <mergeCell ref="F549:F551"/>
    <mergeCell ref="G549:G551"/>
    <mergeCell ref="H549:H551"/>
    <mergeCell ref="G560:G561"/>
    <mergeCell ref="G562:G563"/>
    <mergeCell ref="H562:H563"/>
    <mergeCell ref="G566:G567"/>
    <mergeCell ref="H566:H567"/>
    <mergeCell ref="G569:G570"/>
    <mergeCell ref="H569:H570"/>
    <mergeCell ref="F577:F579"/>
    <mergeCell ref="G577:G579"/>
    <mergeCell ref="G583:G585"/>
    <mergeCell ref="F589:F590"/>
    <mergeCell ref="G589:G590"/>
    <mergeCell ref="G596:G598"/>
    <mergeCell ref="H597:H598"/>
    <mergeCell ref="G605:G606"/>
    <mergeCell ref="H605:H606"/>
    <mergeCell ref="G612:G613"/>
    <mergeCell ref="H612:H613"/>
    <mergeCell ref="G618:G619"/>
    <mergeCell ref="H618:H619"/>
    <mergeCell ref="A630:G630"/>
    <mergeCell ref="A661:I661"/>
    <mergeCell ref="A662:I662"/>
    <mergeCell ref="A631:G631"/>
    <mergeCell ref="E633:E634"/>
    <mergeCell ref="G633:G634"/>
    <mergeCell ref="G639:G645"/>
    <mergeCell ref="H639:H645"/>
    <mergeCell ref="I639:I645"/>
    <mergeCell ref="E648:E651"/>
    <mergeCell ref="G648:G651"/>
    <mergeCell ref="G652:G654"/>
    <mergeCell ref="I652:I654"/>
    <mergeCell ref="G657:G658"/>
    <mergeCell ref="G668:G674"/>
    <mergeCell ref="H668:H674"/>
    <mergeCell ref="G676:G677"/>
    <mergeCell ref="F680:F681"/>
    <mergeCell ref="G680:G681"/>
    <mergeCell ref="G694:G697"/>
    <mergeCell ref="H694:H697"/>
    <mergeCell ref="G702:G706"/>
    <mergeCell ref="H702:H706"/>
    <mergeCell ref="E703:E706"/>
    <mergeCell ref="D712:D715"/>
    <mergeCell ref="E712:E715"/>
    <mergeCell ref="G712:G716"/>
    <mergeCell ref="H712:H715"/>
    <mergeCell ref="E717:E718"/>
    <mergeCell ref="G717:G718"/>
    <mergeCell ref="H717:H718"/>
    <mergeCell ref="G722:G723"/>
    <mergeCell ref="G727:G728"/>
    <mergeCell ref="E737:E738"/>
    <mergeCell ref="G737:G738"/>
    <mergeCell ref="G742:G743"/>
    <mergeCell ref="H742:H743"/>
    <mergeCell ref="I742:I743"/>
    <mergeCell ref="E747:E748"/>
    <mergeCell ref="G747:G748"/>
    <mergeCell ref="H747:H748"/>
    <mergeCell ref="C755:G755"/>
    <mergeCell ref="E760:E761"/>
    <mergeCell ref="G760:G761"/>
    <mergeCell ref="H765:H766"/>
    <mergeCell ref="G778:G779"/>
    <mergeCell ref="G787:G789"/>
    <mergeCell ref="H787:H789"/>
    <mergeCell ref="H791:H792"/>
    <mergeCell ref="I791:I792"/>
    <mergeCell ref="J791:J792"/>
    <mergeCell ref="G765:G766"/>
    <mergeCell ref="G767:G768"/>
    <mergeCell ref="E770:E772"/>
    <mergeCell ref="G770:G772"/>
    <mergeCell ref="F775:F777"/>
    <mergeCell ref="H775:H777"/>
    <mergeCell ref="H778:H779"/>
    <mergeCell ref="G824:G825"/>
    <mergeCell ref="A828:G828"/>
    <mergeCell ref="A829:I829"/>
    <mergeCell ref="A830:I830"/>
    <mergeCell ref="E802:E803"/>
    <mergeCell ref="G802:G803"/>
    <mergeCell ref="G804:G805"/>
    <mergeCell ref="G813:G814"/>
    <mergeCell ref="H813:H814"/>
    <mergeCell ref="G822:G823"/>
    <mergeCell ref="E824:E825"/>
    <mergeCell ref="G837:G838"/>
    <mergeCell ref="H837:H838"/>
    <mergeCell ref="G840:G841"/>
    <mergeCell ref="G843:G844"/>
    <mergeCell ref="H843:H844"/>
    <mergeCell ref="G863:G864"/>
    <mergeCell ref="H863:H864"/>
    <mergeCell ref="G875:G876"/>
    <mergeCell ref="I875:I876"/>
    <mergeCell ref="E877:E885"/>
    <mergeCell ref="G877:G885"/>
    <mergeCell ref="H877:H885"/>
    <mergeCell ref="F896:F897"/>
    <mergeCell ref="G896:G897"/>
    <mergeCell ref="A934:I934"/>
    <mergeCell ref="A942:I942"/>
    <mergeCell ref="A943:I943"/>
    <mergeCell ref="G917:G918"/>
    <mergeCell ref="H917:H918"/>
    <mergeCell ref="H920:H921"/>
    <mergeCell ref="I920:I921"/>
    <mergeCell ref="A923:I923"/>
    <mergeCell ref="A924:I924"/>
    <mergeCell ref="A928:C928"/>
    <mergeCell ref="G920:G921"/>
    <mergeCell ref="G931:G932"/>
    <mergeCell ref="E937:E940"/>
    <mergeCell ref="G937:G940"/>
    <mergeCell ref="E945:E946"/>
    <mergeCell ref="F945:F946"/>
    <mergeCell ref="G945:G946"/>
    <mergeCell ref="G953:G954"/>
    <mergeCell ref="H953:H954"/>
    <mergeCell ref="C962:G962"/>
    <mergeCell ref="E966:E969"/>
    <mergeCell ref="G966:G969"/>
    <mergeCell ref="H977:H978"/>
    <mergeCell ref="I977:I97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3.86"/>
    <col customWidth="1" min="6" max="6" width="36.29"/>
    <col customWidth="1" min="7" max="7" width="14.43"/>
    <col customWidth="1" min="10" max="10" width="18.57"/>
    <col customWidth="1" min="12" max="12" width="22.14"/>
  </cols>
  <sheetData>
    <row r="1">
      <c r="A1" s="122"/>
      <c r="B1" s="25"/>
      <c r="C1" s="12"/>
      <c r="D1" s="12"/>
      <c r="E1" s="123"/>
      <c r="F1" s="12"/>
      <c r="G1" s="124"/>
      <c r="H1" s="125"/>
      <c r="I1" s="22"/>
      <c r="J1" s="12"/>
    </row>
    <row r="2">
      <c r="A2" s="122"/>
      <c r="B2" s="25"/>
      <c r="C2" s="12"/>
      <c r="D2" s="12"/>
      <c r="E2" s="123"/>
      <c r="F2" s="12"/>
      <c r="G2" s="124"/>
      <c r="H2" s="125"/>
      <c r="I2" s="22"/>
      <c r="J2" s="12"/>
    </row>
    <row r="3">
      <c r="A3" s="126" t="s">
        <v>1331</v>
      </c>
      <c r="B3" s="25" t="s">
        <v>4</v>
      </c>
      <c r="C3" s="12" t="s">
        <v>1332</v>
      </c>
      <c r="D3" s="12" t="s">
        <v>1333</v>
      </c>
      <c r="E3" s="123" t="s">
        <v>1334</v>
      </c>
      <c r="F3" s="12" t="s">
        <v>6</v>
      </c>
      <c r="G3" s="124" t="s">
        <v>1335</v>
      </c>
      <c r="H3" s="125" t="s">
        <v>1336</v>
      </c>
      <c r="I3" s="22" t="s">
        <v>1337</v>
      </c>
      <c r="J3" s="12" t="s">
        <v>1338</v>
      </c>
      <c r="K3" s="12" t="s">
        <v>1339</v>
      </c>
      <c r="L3" s="12" t="s">
        <v>1340</v>
      </c>
    </row>
    <row r="4">
      <c r="A4" s="127">
        <v>183.0</v>
      </c>
      <c r="B4" s="128">
        <v>43870.0</v>
      </c>
      <c r="C4" s="22">
        <v>92000.0</v>
      </c>
      <c r="D4" s="22" t="s">
        <v>1341</v>
      </c>
      <c r="E4" s="129" t="s">
        <v>1342</v>
      </c>
      <c r="F4" s="12" t="s">
        <v>357</v>
      </c>
      <c r="G4" s="124">
        <v>6.0</v>
      </c>
      <c r="H4" s="125">
        <v>6.5</v>
      </c>
      <c r="I4" s="22">
        <v>63000.0</v>
      </c>
      <c r="J4" s="12" t="s">
        <v>413</v>
      </c>
      <c r="L4" s="30" t="s">
        <v>1343</v>
      </c>
    </row>
    <row r="5">
      <c r="A5" s="122" t="s">
        <v>1344</v>
      </c>
      <c r="B5" s="25" t="s">
        <v>1345</v>
      </c>
      <c r="C5" s="12">
        <v>95000.0</v>
      </c>
      <c r="D5" s="12" t="s">
        <v>1346</v>
      </c>
      <c r="E5" s="123"/>
      <c r="F5" s="12" t="s">
        <v>208</v>
      </c>
      <c r="G5" s="124">
        <v>2.57</v>
      </c>
      <c r="H5" s="125"/>
      <c r="I5" s="22">
        <v>30000.0</v>
      </c>
      <c r="J5" s="12" t="s">
        <v>1347</v>
      </c>
      <c r="L5" s="130" t="s">
        <v>846</v>
      </c>
    </row>
    <row r="6">
      <c r="A6" s="131"/>
      <c r="B6" s="25" t="s">
        <v>1348</v>
      </c>
      <c r="C6" s="12"/>
      <c r="D6" s="12" t="s">
        <v>781</v>
      </c>
      <c r="E6" s="129" t="s">
        <v>1349</v>
      </c>
      <c r="F6" s="12" t="s">
        <v>16</v>
      </c>
      <c r="G6" s="124">
        <v>0.55</v>
      </c>
      <c r="H6" s="125"/>
      <c r="I6" s="22">
        <v>6500.0</v>
      </c>
      <c r="J6" s="12" t="s">
        <v>620</v>
      </c>
      <c r="L6" s="30" t="s">
        <v>1350</v>
      </c>
    </row>
    <row r="7">
      <c r="A7" s="131"/>
      <c r="B7" s="25" t="s">
        <v>1351</v>
      </c>
      <c r="D7" s="12" t="s">
        <v>1352</v>
      </c>
      <c r="E7" s="123"/>
      <c r="F7" s="132" t="s">
        <v>611</v>
      </c>
      <c r="G7" s="81">
        <v>0.47</v>
      </c>
      <c r="H7" s="132"/>
      <c r="I7" s="22">
        <v>7500.0</v>
      </c>
      <c r="J7" s="132" t="s">
        <v>227</v>
      </c>
      <c r="L7" s="30" t="s">
        <v>1353</v>
      </c>
    </row>
    <row r="8">
      <c r="A8" s="131"/>
      <c r="B8" s="128">
        <v>44081.0</v>
      </c>
      <c r="D8" s="12" t="s">
        <v>1354</v>
      </c>
      <c r="E8" s="123"/>
      <c r="F8" s="12" t="s">
        <v>52</v>
      </c>
      <c r="G8" s="124">
        <v>0.8</v>
      </c>
      <c r="H8" s="133"/>
      <c r="I8" s="22">
        <v>6000.0</v>
      </c>
      <c r="J8" s="12" t="s">
        <v>830</v>
      </c>
      <c r="K8" s="12">
        <v>500.0</v>
      </c>
      <c r="L8" s="130" t="s">
        <v>846</v>
      </c>
    </row>
    <row r="9">
      <c r="A9" s="131"/>
      <c r="B9" s="128">
        <v>43897.0</v>
      </c>
      <c r="D9" s="12" t="s">
        <v>1355</v>
      </c>
      <c r="E9" s="123"/>
      <c r="F9" s="12" t="s">
        <v>16</v>
      </c>
      <c r="G9" s="124">
        <v>0.47</v>
      </c>
      <c r="H9" s="133"/>
      <c r="I9" s="22">
        <v>5500.0</v>
      </c>
      <c r="J9" s="12" t="s">
        <v>830</v>
      </c>
      <c r="K9" s="12">
        <v>500.0</v>
      </c>
      <c r="L9" s="130" t="s">
        <v>846</v>
      </c>
    </row>
    <row r="10">
      <c r="A10" s="131"/>
      <c r="B10" s="128">
        <v>44052.0</v>
      </c>
      <c r="D10" s="12" t="s">
        <v>843</v>
      </c>
      <c r="E10" s="123"/>
      <c r="F10" s="12" t="s">
        <v>755</v>
      </c>
      <c r="G10" s="124">
        <v>5.5</v>
      </c>
      <c r="H10" s="133"/>
      <c r="I10" s="22">
        <v>57000.0</v>
      </c>
      <c r="J10" s="12" t="s">
        <v>354</v>
      </c>
      <c r="K10" s="12">
        <v>2000.0</v>
      </c>
      <c r="L10" s="30" t="s">
        <v>1356</v>
      </c>
    </row>
    <row r="11">
      <c r="A11" s="131"/>
      <c r="B11" s="25" t="s">
        <v>1357</v>
      </c>
      <c r="D11" s="12" t="s">
        <v>1358</v>
      </c>
      <c r="E11" s="123"/>
      <c r="F11" s="12" t="s">
        <v>110</v>
      </c>
      <c r="G11" s="42">
        <v>2.0</v>
      </c>
      <c r="H11" s="133"/>
      <c r="I11" s="22">
        <v>26000.0</v>
      </c>
      <c r="J11" s="12" t="s">
        <v>1359</v>
      </c>
      <c r="L11" s="130" t="s">
        <v>846</v>
      </c>
    </row>
    <row r="12">
      <c r="A12" s="131"/>
      <c r="B12" s="128">
        <v>44110.0</v>
      </c>
      <c r="D12" s="12" t="s">
        <v>1360</v>
      </c>
      <c r="E12" s="123"/>
      <c r="F12" s="12" t="s">
        <v>127</v>
      </c>
      <c r="G12" s="42">
        <v>0.69</v>
      </c>
      <c r="H12" s="133"/>
      <c r="I12" s="22">
        <v>4500.0</v>
      </c>
      <c r="J12" s="12" t="s">
        <v>830</v>
      </c>
      <c r="K12" s="12">
        <v>500.0</v>
      </c>
      <c r="L12" s="130" t="s">
        <v>846</v>
      </c>
    </row>
    <row r="13">
      <c r="A13" s="131"/>
      <c r="B13" s="128">
        <v>43836.0</v>
      </c>
      <c r="D13" s="12" t="s">
        <v>417</v>
      </c>
      <c r="E13" s="123"/>
      <c r="F13" s="12" t="s">
        <v>170</v>
      </c>
      <c r="G13" s="124">
        <v>2.91</v>
      </c>
      <c r="H13" s="133"/>
      <c r="I13" s="22">
        <v>25000.0</v>
      </c>
      <c r="J13" s="12" t="s">
        <v>830</v>
      </c>
      <c r="K13" s="12">
        <v>500.0</v>
      </c>
      <c r="L13" s="130" t="s">
        <v>846</v>
      </c>
    </row>
    <row r="14">
      <c r="A14" s="131"/>
      <c r="B14" s="25" t="s">
        <v>1361</v>
      </c>
      <c r="E14" s="123"/>
      <c r="F14" s="12" t="s">
        <v>1362</v>
      </c>
      <c r="G14" s="124">
        <v>1.5</v>
      </c>
      <c r="H14" s="133"/>
      <c r="I14" s="22">
        <v>8500.0</v>
      </c>
      <c r="J14" s="12" t="s">
        <v>830</v>
      </c>
      <c r="K14" s="12">
        <v>500.0</v>
      </c>
      <c r="L14" s="130" t="s">
        <v>846</v>
      </c>
    </row>
    <row r="15">
      <c r="A15" s="131"/>
      <c r="B15" s="128">
        <v>44046.0</v>
      </c>
      <c r="E15" s="123"/>
      <c r="F15" s="12" t="s">
        <v>319</v>
      </c>
      <c r="G15" s="42" t="s">
        <v>320</v>
      </c>
      <c r="H15" s="133"/>
      <c r="I15" s="22">
        <v>9000.0</v>
      </c>
      <c r="J15" s="12" t="s">
        <v>26</v>
      </c>
      <c r="K15" s="12">
        <v>1000.0</v>
      </c>
      <c r="L15" s="130" t="s">
        <v>846</v>
      </c>
    </row>
    <row r="16">
      <c r="A16" s="131"/>
      <c r="B16" s="128">
        <v>44015.0</v>
      </c>
      <c r="D16" s="12" t="s">
        <v>166</v>
      </c>
      <c r="E16" s="123"/>
      <c r="F16" s="12" t="s">
        <v>55</v>
      </c>
      <c r="G16" s="124">
        <v>0.99</v>
      </c>
      <c r="H16" s="133"/>
      <c r="I16" s="22">
        <v>13500.0</v>
      </c>
      <c r="J16" s="12" t="s">
        <v>1363</v>
      </c>
      <c r="L16" s="130" t="s">
        <v>846</v>
      </c>
    </row>
    <row r="17">
      <c r="A17" s="131"/>
      <c r="B17" s="128">
        <v>43924.0</v>
      </c>
      <c r="C17" s="12">
        <v>72000.0</v>
      </c>
      <c r="D17" s="12" t="s">
        <v>307</v>
      </c>
      <c r="E17" s="129" t="s">
        <v>1364</v>
      </c>
      <c r="F17" s="12" t="s">
        <v>1365</v>
      </c>
      <c r="G17" s="124">
        <v>10.48</v>
      </c>
      <c r="H17" s="125">
        <v>12.48</v>
      </c>
      <c r="I17" s="22">
        <v>96000.0</v>
      </c>
      <c r="J17" s="12" t="s">
        <v>1366</v>
      </c>
      <c r="K17" s="12">
        <v>1500.0</v>
      </c>
      <c r="L17" s="130" t="s">
        <v>846</v>
      </c>
    </row>
    <row r="18">
      <c r="A18" s="131"/>
      <c r="B18" s="128">
        <v>43864.0</v>
      </c>
      <c r="D18" s="12" t="s">
        <v>1367</v>
      </c>
      <c r="E18" s="123"/>
      <c r="F18" s="12" t="s">
        <v>297</v>
      </c>
      <c r="G18" s="42">
        <v>0.3</v>
      </c>
      <c r="H18" s="133"/>
      <c r="I18" s="18"/>
      <c r="J18" s="12" t="s">
        <v>1368</v>
      </c>
      <c r="L18" s="130" t="s">
        <v>846</v>
      </c>
    </row>
    <row r="19">
      <c r="A19" s="131"/>
      <c r="B19" s="25" t="s">
        <v>1369</v>
      </c>
      <c r="D19" s="12" t="s">
        <v>166</v>
      </c>
      <c r="E19" s="123"/>
      <c r="F19" s="12" t="s">
        <v>1370</v>
      </c>
      <c r="G19" s="124" t="s">
        <v>1371</v>
      </c>
      <c r="H19" s="133"/>
      <c r="I19" s="18"/>
      <c r="J19" s="12" t="s">
        <v>227</v>
      </c>
      <c r="L19" s="130" t="s">
        <v>846</v>
      </c>
    </row>
    <row r="20">
      <c r="A20" s="131"/>
      <c r="B20" s="25" t="s">
        <v>1372</v>
      </c>
      <c r="D20" s="12" t="s">
        <v>220</v>
      </c>
      <c r="E20" s="123"/>
      <c r="F20" s="12" t="s">
        <v>102</v>
      </c>
      <c r="G20" s="124">
        <v>1.46</v>
      </c>
      <c r="H20" s="133"/>
      <c r="I20" s="22">
        <v>10000.0</v>
      </c>
      <c r="J20" s="12" t="s">
        <v>26</v>
      </c>
      <c r="K20" s="12">
        <v>1000.0</v>
      </c>
      <c r="L20" s="130" t="s">
        <v>846</v>
      </c>
    </row>
    <row r="21">
      <c r="A21" s="131"/>
      <c r="B21" s="128">
        <v>44167.0</v>
      </c>
      <c r="D21" s="12" t="s">
        <v>1354</v>
      </c>
      <c r="E21" s="123"/>
      <c r="F21" s="12" t="s">
        <v>199</v>
      </c>
      <c r="G21" s="20">
        <v>0.48</v>
      </c>
      <c r="H21" s="133"/>
      <c r="I21" s="22">
        <v>6000.0</v>
      </c>
      <c r="J21" s="12" t="s">
        <v>26</v>
      </c>
      <c r="K21" s="12">
        <v>1000.0</v>
      </c>
      <c r="L21" s="130" t="s">
        <v>846</v>
      </c>
    </row>
    <row r="22">
      <c r="A22" s="131"/>
      <c r="B22" s="128">
        <v>43984.0</v>
      </c>
      <c r="D22" s="12" t="s">
        <v>179</v>
      </c>
      <c r="E22" s="123"/>
      <c r="F22" s="12" t="s">
        <v>177</v>
      </c>
      <c r="G22" s="20">
        <v>1.24</v>
      </c>
      <c r="H22" s="133"/>
      <c r="I22" s="22">
        <v>10000.0</v>
      </c>
      <c r="J22" s="12" t="s">
        <v>178</v>
      </c>
      <c r="L22" s="130" t="s">
        <v>846</v>
      </c>
    </row>
    <row r="23">
      <c r="A23" s="131"/>
      <c r="B23" s="128">
        <v>43892.0</v>
      </c>
      <c r="D23" s="12" t="s">
        <v>166</v>
      </c>
      <c r="E23" s="123"/>
      <c r="F23" s="12" t="s">
        <v>15</v>
      </c>
      <c r="G23" s="124">
        <v>0.8</v>
      </c>
      <c r="H23" s="133"/>
      <c r="I23" s="18"/>
      <c r="J23" s="12" t="s">
        <v>26</v>
      </c>
      <c r="K23" s="12">
        <v>1000.0</v>
      </c>
      <c r="L23" s="130" t="s">
        <v>846</v>
      </c>
    </row>
    <row r="24">
      <c r="A24" s="131"/>
      <c r="B24" s="25" t="s">
        <v>1373</v>
      </c>
      <c r="D24" s="12" t="s">
        <v>1355</v>
      </c>
      <c r="E24" s="123"/>
      <c r="F24" s="12" t="s">
        <v>1374</v>
      </c>
      <c r="G24" s="134"/>
      <c r="H24" s="133"/>
      <c r="I24" s="18"/>
      <c r="J24" s="12" t="s">
        <v>620</v>
      </c>
      <c r="L24" s="130" t="s">
        <v>846</v>
      </c>
    </row>
    <row r="25">
      <c r="A25" s="131"/>
      <c r="B25" s="128">
        <v>44013.0</v>
      </c>
      <c r="D25" s="12" t="s">
        <v>1354</v>
      </c>
      <c r="F25" s="12" t="s">
        <v>56</v>
      </c>
      <c r="G25" s="12" t="s">
        <v>57</v>
      </c>
      <c r="H25" s="133"/>
      <c r="I25" s="22">
        <v>8300.0</v>
      </c>
      <c r="J25" s="12" t="s">
        <v>26</v>
      </c>
      <c r="K25" s="12">
        <v>1000.0</v>
      </c>
      <c r="L25" s="130" t="s">
        <v>846</v>
      </c>
    </row>
    <row r="26">
      <c r="A26" s="131"/>
      <c r="B26" s="135">
        <v>43497.0</v>
      </c>
      <c r="D26" s="12" t="s">
        <v>1375</v>
      </c>
      <c r="E26" s="123"/>
      <c r="F26" s="12" t="s">
        <v>834</v>
      </c>
      <c r="G26" s="12">
        <v>6.51</v>
      </c>
      <c r="H26" s="133"/>
      <c r="I26" s="22">
        <v>46000.0</v>
      </c>
      <c r="J26" s="12" t="s">
        <v>26</v>
      </c>
      <c r="K26" s="12">
        <v>1000.0</v>
      </c>
      <c r="L26" s="130" t="s">
        <v>846</v>
      </c>
    </row>
    <row r="27">
      <c r="A27" s="131"/>
      <c r="B27" s="25" t="s">
        <v>1376</v>
      </c>
      <c r="D27" s="12" t="s">
        <v>1377</v>
      </c>
      <c r="E27" s="123"/>
      <c r="F27" s="12" t="s">
        <v>1378</v>
      </c>
      <c r="G27" s="124">
        <v>0.99</v>
      </c>
      <c r="H27" s="125">
        <v>1.19</v>
      </c>
      <c r="I27" s="22">
        <v>10000.0</v>
      </c>
      <c r="J27" s="12" t="s">
        <v>830</v>
      </c>
      <c r="K27" s="12">
        <v>500.0</v>
      </c>
      <c r="L27" s="130" t="s">
        <v>846</v>
      </c>
    </row>
    <row r="28">
      <c r="A28" s="131"/>
      <c r="B28" s="25" t="s">
        <v>1376</v>
      </c>
      <c r="D28" s="12" t="s">
        <v>1379</v>
      </c>
      <c r="E28" s="123"/>
      <c r="F28" s="12" t="s">
        <v>1380</v>
      </c>
      <c r="G28" s="124">
        <v>13.66</v>
      </c>
      <c r="H28" s="125">
        <v>15.96</v>
      </c>
      <c r="I28" s="22">
        <v>130000.0</v>
      </c>
      <c r="J28" s="136" t="s">
        <v>1381</v>
      </c>
      <c r="K28" s="121"/>
      <c r="L28" s="30" t="s">
        <v>1382</v>
      </c>
    </row>
    <row r="29">
      <c r="A29" s="131"/>
      <c r="B29" s="25" t="s">
        <v>1383</v>
      </c>
      <c r="D29" s="12" t="s">
        <v>1384</v>
      </c>
      <c r="E29" s="123"/>
      <c r="F29" s="12" t="s">
        <v>1385</v>
      </c>
      <c r="G29" s="124">
        <v>11.02</v>
      </c>
      <c r="H29" s="125">
        <v>12.2</v>
      </c>
      <c r="I29" s="22">
        <v>110000.0</v>
      </c>
      <c r="J29" s="12" t="s">
        <v>1386</v>
      </c>
      <c r="L29" s="30" t="s">
        <v>1387</v>
      </c>
    </row>
    <row r="30">
      <c r="A30" s="131"/>
      <c r="B30" s="25" t="s">
        <v>1383</v>
      </c>
      <c r="D30" s="12" t="s">
        <v>843</v>
      </c>
      <c r="E30" s="123"/>
      <c r="F30" s="12" t="s">
        <v>847</v>
      </c>
      <c r="G30" s="124">
        <v>1.13</v>
      </c>
      <c r="H30" s="125">
        <v>1.3</v>
      </c>
      <c r="I30" s="22">
        <v>11000.0</v>
      </c>
      <c r="J30" s="12" t="s">
        <v>1388</v>
      </c>
      <c r="L30" s="30" t="s">
        <v>1387</v>
      </c>
    </row>
    <row r="31">
      <c r="A31" s="131"/>
      <c r="B31" s="25" t="s">
        <v>1389</v>
      </c>
      <c r="C31" s="12">
        <v>87500.0</v>
      </c>
      <c r="D31" s="12" t="s">
        <v>1390</v>
      </c>
      <c r="E31" s="123"/>
      <c r="F31" s="12" t="s">
        <v>1391</v>
      </c>
      <c r="G31" s="124">
        <v>5.86</v>
      </c>
      <c r="H31" s="125">
        <v>6.5</v>
      </c>
      <c r="I31" s="22">
        <v>52000.0</v>
      </c>
      <c r="J31" s="12" t="s">
        <v>1392</v>
      </c>
      <c r="L31" s="30" t="s">
        <v>1393</v>
      </c>
    </row>
    <row r="32">
      <c r="A32" s="131"/>
      <c r="B32" s="128">
        <v>43992.0</v>
      </c>
      <c r="D32" s="12" t="s">
        <v>1394</v>
      </c>
      <c r="E32" s="129" t="s">
        <v>1395</v>
      </c>
      <c r="F32" s="12" t="s">
        <v>201</v>
      </c>
      <c r="G32" s="124">
        <v>8.95</v>
      </c>
      <c r="H32" s="125">
        <v>10.28</v>
      </c>
      <c r="I32" s="22">
        <v>86000.0</v>
      </c>
      <c r="J32" s="12" t="s">
        <v>26</v>
      </c>
      <c r="K32" s="12">
        <v>1000.0</v>
      </c>
      <c r="L32" s="130" t="s">
        <v>846</v>
      </c>
    </row>
    <row r="33">
      <c r="A33" s="131"/>
      <c r="B33" s="25" t="s">
        <v>1396</v>
      </c>
      <c r="C33" s="12">
        <v>91470.0</v>
      </c>
      <c r="D33" s="12" t="s">
        <v>843</v>
      </c>
      <c r="E33" s="123"/>
      <c r="F33" s="12" t="s">
        <v>931</v>
      </c>
      <c r="G33" s="124">
        <v>4.22</v>
      </c>
      <c r="H33" s="125">
        <v>4.62</v>
      </c>
      <c r="I33" s="22">
        <v>41500.0</v>
      </c>
      <c r="J33" s="12" t="s">
        <v>1397</v>
      </c>
      <c r="L33" s="30" t="s">
        <v>1398</v>
      </c>
    </row>
    <row r="34">
      <c r="A34" s="131"/>
      <c r="E34" s="123"/>
      <c r="F34" s="12" t="s">
        <v>1399</v>
      </c>
      <c r="G34" s="124">
        <v>2.31</v>
      </c>
      <c r="H34" s="125">
        <v>2.81</v>
      </c>
      <c r="I34" s="22">
        <v>25000.0</v>
      </c>
      <c r="L34" s="30" t="s">
        <v>1400</v>
      </c>
    </row>
    <row r="35">
      <c r="A35" s="131"/>
      <c r="E35" s="123"/>
      <c r="F35" s="12" t="s">
        <v>927</v>
      </c>
      <c r="G35" s="124">
        <v>3.03</v>
      </c>
      <c r="H35" s="125">
        <v>3.53</v>
      </c>
      <c r="I35" s="22">
        <v>35000.0</v>
      </c>
      <c r="J35" s="12" t="s">
        <v>178</v>
      </c>
      <c r="K35" s="12">
        <v>5000.0</v>
      </c>
      <c r="L35" s="30" t="s">
        <v>1400</v>
      </c>
    </row>
    <row r="36">
      <c r="A36" s="131"/>
      <c r="B36" s="25" t="s">
        <v>1401</v>
      </c>
      <c r="C36" s="12">
        <v>91000.0</v>
      </c>
      <c r="D36" s="12" t="s">
        <v>530</v>
      </c>
      <c r="E36" s="123"/>
      <c r="F36" s="12" t="s">
        <v>947</v>
      </c>
      <c r="G36" s="124">
        <v>1.38</v>
      </c>
      <c r="H36" s="125">
        <v>1.7</v>
      </c>
      <c r="I36" s="22">
        <v>15000.0</v>
      </c>
      <c r="J36" s="12" t="s">
        <v>1397</v>
      </c>
      <c r="L36" s="30" t="s">
        <v>1402</v>
      </c>
    </row>
    <row r="37">
      <c r="A37" s="131"/>
      <c r="B37" s="25" t="s">
        <v>1401</v>
      </c>
      <c r="C37" s="12">
        <v>91500.0</v>
      </c>
      <c r="D37" s="12" t="s">
        <v>1403</v>
      </c>
      <c r="E37" s="123"/>
      <c r="F37" s="12" t="s">
        <v>1404</v>
      </c>
      <c r="G37" s="124">
        <v>1.58</v>
      </c>
      <c r="H37" s="125">
        <v>1.9</v>
      </c>
      <c r="I37" s="18"/>
      <c r="J37" s="12" t="s">
        <v>1366</v>
      </c>
      <c r="K37" s="12">
        <v>1500.0</v>
      </c>
      <c r="L37" s="130" t="s">
        <v>846</v>
      </c>
    </row>
    <row r="38">
      <c r="A38" s="131"/>
      <c r="B38" s="25" t="s">
        <v>1405</v>
      </c>
      <c r="C38" s="12">
        <v>91570.0</v>
      </c>
      <c r="D38" s="12" t="s">
        <v>1406</v>
      </c>
      <c r="E38" s="123"/>
      <c r="F38" s="12" t="s">
        <v>102</v>
      </c>
      <c r="G38" s="124">
        <v>0.8</v>
      </c>
      <c r="H38" s="133"/>
      <c r="I38" s="22">
        <v>7300.0</v>
      </c>
      <c r="J38" s="12" t="s">
        <v>1407</v>
      </c>
      <c r="K38" s="12">
        <v>300.0</v>
      </c>
      <c r="L38" s="130" t="s">
        <v>846</v>
      </c>
    </row>
    <row r="39">
      <c r="A39" s="122" t="s">
        <v>1408</v>
      </c>
      <c r="B39" s="25" t="s">
        <v>1409</v>
      </c>
      <c r="C39" s="12">
        <v>88500.0</v>
      </c>
      <c r="D39" s="12" t="s">
        <v>1410</v>
      </c>
      <c r="E39" s="123"/>
      <c r="F39" s="12" t="s">
        <v>1411</v>
      </c>
      <c r="G39" s="124">
        <v>4.36</v>
      </c>
      <c r="H39" s="133"/>
      <c r="I39" s="22">
        <v>41000.0</v>
      </c>
      <c r="J39" s="22" t="s">
        <v>26</v>
      </c>
      <c r="K39" s="12">
        <v>1000.0</v>
      </c>
      <c r="L39" s="130" t="s">
        <v>515</v>
      </c>
    </row>
    <row r="40">
      <c r="A40" s="131"/>
      <c r="B40" s="128">
        <v>43872.0</v>
      </c>
      <c r="C40" s="12">
        <v>88500.0</v>
      </c>
      <c r="D40" s="12" t="s">
        <v>1033</v>
      </c>
      <c r="E40" s="123"/>
      <c r="F40" s="12" t="s">
        <v>1412</v>
      </c>
      <c r="G40" s="124">
        <v>0.31</v>
      </c>
      <c r="H40" s="133"/>
      <c r="I40" s="22">
        <v>12500.0</v>
      </c>
      <c r="J40" s="12" t="s">
        <v>178</v>
      </c>
      <c r="K40" s="12">
        <v>5000.0</v>
      </c>
      <c r="L40" s="30" t="s">
        <v>1413</v>
      </c>
    </row>
    <row r="41">
      <c r="A41" s="131"/>
      <c r="B41" s="128">
        <v>43932.0</v>
      </c>
      <c r="C41" s="12">
        <v>90000.0</v>
      </c>
      <c r="D41" s="12" t="s">
        <v>1414</v>
      </c>
      <c r="E41" s="123"/>
      <c r="F41" s="12" t="s">
        <v>1415</v>
      </c>
      <c r="G41" s="124">
        <v>0.22</v>
      </c>
      <c r="H41" s="133"/>
      <c r="I41" s="22">
        <v>2300.0</v>
      </c>
      <c r="J41" s="12" t="s">
        <v>830</v>
      </c>
      <c r="K41" s="12">
        <v>500.0</v>
      </c>
      <c r="L41" s="30" t="s">
        <v>1416</v>
      </c>
    </row>
    <row r="42">
      <c r="A42" s="131"/>
      <c r="B42" s="128">
        <v>43962.0</v>
      </c>
      <c r="C42" s="12">
        <v>90000.0</v>
      </c>
      <c r="D42" s="12" t="s">
        <v>1417</v>
      </c>
      <c r="E42" s="123"/>
      <c r="F42" s="12" t="s">
        <v>110</v>
      </c>
      <c r="G42" s="124">
        <v>1.36</v>
      </c>
      <c r="H42" s="133"/>
      <c r="I42" s="22">
        <v>12600.0</v>
      </c>
      <c r="J42" s="12" t="s">
        <v>1418</v>
      </c>
      <c r="L42" s="30" t="s">
        <v>1419</v>
      </c>
    </row>
    <row r="43">
      <c r="A43" s="131"/>
      <c r="B43" s="128">
        <v>43932.0</v>
      </c>
      <c r="C43" s="12">
        <v>91570.0</v>
      </c>
      <c r="D43" s="12" t="s">
        <v>1420</v>
      </c>
      <c r="E43" s="123"/>
      <c r="F43" s="12" t="s">
        <v>1421</v>
      </c>
      <c r="G43" s="124">
        <v>24.15</v>
      </c>
      <c r="H43" s="125">
        <v>28.15</v>
      </c>
      <c r="I43" s="22">
        <v>255000.0</v>
      </c>
      <c r="J43" s="12" t="s">
        <v>178</v>
      </c>
      <c r="K43" s="12">
        <v>5000.0</v>
      </c>
      <c r="L43" s="130" t="s">
        <v>515</v>
      </c>
    </row>
    <row r="44">
      <c r="A44" s="131"/>
      <c r="B44" s="128">
        <v>44085.0</v>
      </c>
      <c r="C44" s="12">
        <v>90500.0</v>
      </c>
      <c r="D44" s="12" t="s">
        <v>1422</v>
      </c>
      <c r="E44" s="123"/>
      <c r="F44" s="12" t="s">
        <v>241</v>
      </c>
      <c r="G44" s="124">
        <v>0.55</v>
      </c>
      <c r="H44" s="133"/>
      <c r="I44" s="18"/>
      <c r="J44" s="12" t="s">
        <v>1423</v>
      </c>
      <c r="L44" s="130" t="s">
        <v>846</v>
      </c>
    </row>
    <row r="45">
      <c r="A45" s="131"/>
      <c r="B45" s="137">
        <v>44176.0</v>
      </c>
      <c r="C45" s="12">
        <v>89000.0</v>
      </c>
      <c r="D45" s="12" t="s">
        <v>1424</v>
      </c>
      <c r="E45" s="123"/>
      <c r="F45" s="12" t="s">
        <v>1425</v>
      </c>
      <c r="G45" s="124" t="s">
        <v>1426</v>
      </c>
      <c r="H45" s="133"/>
      <c r="I45" s="22">
        <v>21000.0</v>
      </c>
      <c r="J45" s="12" t="s">
        <v>354</v>
      </c>
      <c r="K45" s="12">
        <v>2000.0</v>
      </c>
      <c r="L45" s="130" t="s">
        <v>515</v>
      </c>
    </row>
    <row r="46">
      <c r="A46" s="131"/>
      <c r="B46" s="25" t="s">
        <v>1427</v>
      </c>
      <c r="C46" s="12">
        <v>88500.0</v>
      </c>
      <c r="D46" s="12" t="s">
        <v>1428</v>
      </c>
      <c r="E46" s="123"/>
      <c r="F46" s="12" t="s">
        <v>1114</v>
      </c>
      <c r="G46" s="124">
        <v>2.38</v>
      </c>
      <c r="H46" s="133"/>
      <c r="I46" s="22">
        <v>19500.0</v>
      </c>
      <c r="J46" s="12" t="s">
        <v>1366</v>
      </c>
      <c r="K46" s="12">
        <v>1500.0</v>
      </c>
      <c r="L46" s="130" t="s">
        <v>515</v>
      </c>
    </row>
    <row r="47">
      <c r="A47" s="131"/>
      <c r="B47" s="25" t="s">
        <v>1429</v>
      </c>
      <c r="C47" s="12">
        <v>87200.0</v>
      </c>
      <c r="D47" s="12" t="s">
        <v>1175</v>
      </c>
      <c r="E47" s="129" t="s">
        <v>1430</v>
      </c>
      <c r="F47" s="12" t="s">
        <v>1157</v>
      </c>
      <c r="G47" s="124">
        <v>7.76</v>
      </c>
      <c r="H47" s="133"/>
      <c r="I47" s="22">
        <v>70000.0</v>
      </c>
      <c r="J47" s="12" t="s">
        <v>1431</v>
      </c>
      <c r="L47" s="30" t="s">
        <v>1432</v>
      </c>
    </row>
    <row r="48">
      <c r="A48" s="131"/>
      <c r="B48" s="25" t="s">
        <v>1433</v>
      </c>
      <c r="C48" s="12">
        <v>85000.0</v>
      </c>
      <c r="D48" s="12" t="s">
        <v>243</v>
      </c>
      <c r="E48" s="123"/>
      <c r="F48" s="12" t="s">
        <v>55</v>
      </c>
      <c r="G48" s="124">
        <v>2.68</v>
      </c>
      <c r="H48" s="133"/>
      <c r="I48" s="22">
        <v>30000.0</v>
      </c>
      <c r="J48" s="12" t="s">
        <v>1434</v>
      </c>
      <c r="L48" s="130" t="s">
        <v>515</v>
      </c>
    </row>
    <row r="49">
      <c r="A49" s="131"/>
      <c r="E49" s="123"/>
      <c r="F49" s="12" t="s">
        <v>127</v>
      </c>
      <c r="G49" s="124">
        <v>0.67</v>
      </c>
      <c r="H49" s="133"/>
      <c r="I49" s="22">
        <v>5000.0</v>
      </c>
      <c r="L49" s="130" t="s">
        <v>515</v>
      </c>
    </row>
    <row r="50">
      <c r="A50" s="131"/>
      <c r="E50" s="123"/>
      <c r="F50" s="12" t="s">
        <v>127</v>
      </c>
      <c r="G50" s="124">
        <v>1.27</v>
      </c>
      <c r="H50" s="133"/>
      <c r="I50" s="22">
        <v>11000.0</v>
      </c>
      <c r="L50" s="130" t="s">
        <v>515</v>
      </c>
    </row>
    <row r="51">
      <c r="A51" s="131"/>
      <c r="B51" s="128">
        <v>43963.0</v>
      </c>
      <c r="C51" s="12">
        <v>88510.0</v>
      </c>
      <c r="D51" s="12" t="s">
        <v>1192</v>
      </c>
      <c r="E51" s="123"/>
      <c r="F51" s="12" t="s">
        <v>1435</v>
      </c>
      <c r="G51" s="124">
        <v>5.08</v>
      </c>
      <c r="H51" s="133"/>
      <c r="I51" s="22">
        <v>85000.0</v>
      </c>
      <c r="J51" s="12" t="s">
        <v>311</v>
      </c>
      <c r="K51" s="12">
        <v>8000.0</v>
      </c>
      <c r="L51" s="30" t="s">
        <v>1436</v>
      </c>
    </row>
    <row r="52">
      <c r="A52" s="131"/>
      <c r="B52" s="128">
        <v>43963.0</v>
      </c>
      <c r="C52" s="12">
        <v>88510.0</v>
      </c>
      <c r="D52" s="12" t="s">
        <v>1437</v>
      </c>
      <c r="E52" s="123"/>
      <c r="F52" s="12" t="s">
        <v>1186</v>
      </c>
      <c r="G52" s="124">
        <v>1.34</v>
      </c>
      <c r="H52" s="133"/>
      <c r="I52" s="22">
        <v>14500.0</v>
      </c>
      <c r="J52" s="12" t="s">
        <v>1366</v>
      </c>
      <c r="K52" s="12">
        <v>1500.0</v>
      </c>
      <c r="L52" s="30" t="s">
        <v>1438</v>
      </c>
    </row>
    <row r="53">
      <c r="A53" s="131"/>
      <c r="B53" s="137">
        <v>44177.0</v>
      </c>
      <c r="C53" s="12">
        <v>88510.0</v>
      </c>
      <c r="D53" s="12" t="s">
        <v>1439</v>
      </c>
      <c r="E53" s="123"/>
      <c r="F53" s="12" t="s">
        <v>127</v>
      </c>
      <c r="G53" s="124">
        <v>0.53</v>
      </c>
      <c r="H53" s="133"/>
      <c r="I53" s="22">
        <v>5700.0</v>
      </c>
      <c r="J53" s="12" t="s">
        <v>1440</v>
      </c>
      <c r="K53" s="12">
        <v>1700.0</v>
      </c>
      <c r="L53" s="30" t="s">
        <v>1441</v>
      </c>
    </row>
    <row r="54">
      <c r="A54" s="131"/>
      <c r="B54" s="25" t="s">
        <v>1442</v>
      </c>
      <c r="C54" s="12">
        <v>88000.0</v>
      </c>
      <c r="D54" s="12" t="s">
        <v>1443</v>
      </c>
      <c r="E54" s="123"/>
      <c r="F54" s="12" t="s">
        <v>1444</v>
      </c>
      <c r="G54" s="124" t="s">
        <v>1445</v>
      </c>
      <c r="H54" s="133"/>
      <c r="I54" s="22" t="s">
        <v>1446</v>
      </c>
      <c r="J54" s="12" t="s">
        <v>1392</v>
      </c>
      <c r="L54" s="130" t="s">
        <v>515</v>
      </c>
    </row>
    <row r="55">
      <c r="A55" s="131"/>
      <c r="B55" s="25" t="s">
        <v>1442</v>
      </c>
      <c r="C55" s="12">
        <v>89410.0</v>
      </c>
      <c r="D55" s="12" t="s">
        <v>1447</v>
      </c>
      <c r="E55" s="123"/>
      <c r="F55" s="12" t="s">
        <v>297</v>
      </c>
      <c r="G55" s="124">
        <v>0.46</v>
      </c>
      <c r="H55" s="133"/>
      <c r="I55" s="22">
        <v>3000.0</v>
      </c>
      <c r="J55" s="12" t="s">
        <v>1397</v>
      </c>
      <c r="L55" s="30" t="s">
        <v>1448</v>
      </c>
    </row>
    <row r="56">
      <c r="A56" s="131"/>
      <c r="B56" s="25" t="s">
        <v>1449</v>
      </c>
      <c r="C56" s="12">
        <v>90000.0</v>
      </c>
      <c r="D56" s="12"/>
      <c r="E56" s="123"/>
      <c r="F56" s="12" t="s">
        <v>1450</v>
      </c>
      <c r="G56" s="124" t="s">
        <v>1244</v>
      </c>
      <c r="H56" s="133"/>
      <c r="I56" s="22">
        <v>45000.0</v>
      </c>
      <c r="J56" s="12" t="s">
        <v>1451</v>
      </c>
      <c r="L56" s="130" t="s">
        <v>515</v>
      </c>
    </row>
    <row r="57">
      <c r="A57" s="131"/>
      <c r="B57" s="25" t="s">
        <v>1449</v>
      </c>
      <c r="C57" s="12">
        <v>87600.0</v>
      </c>
      <c r="D57" s="12" t="s">
        <v>1452</v>
      </c>
      <c r="E57" s="123"/>
      <c r="F57" s="12" t="s">
        <v>968</v>
      </c>
      <c r="G57" s="124">
        <v>0.46</v>
      </c>
      <c r="H57" s="133"/>
      <c r="I57" s="22"/>
      <c r="J57" s="12" t="s">
        <v>1407</v>
      </c>
      <c r="K57" s="12">
        <v>300.0</v>
      </c>
      <c r="L57" s="130" t="s">
        <v>515</v>
      </c>
    </row>
    <row r="58">
      <c r="A58" s="131"/>
      <c r="B58" s="25" t="s">
        <v>1453</v>
      </c>
      <c r="C58" s="12">
        <v>88000.0</v>
      </c>
      <c r="D58" s="12" t="s">
        <v>40</v>
      </c>
      <c r="E58" s="123"/>
      <c r="F58" s="12" t="s">
        <v>902</v>
      </c>
      <c r="G58" s="124">
        <v>3.68</v>
      </c>
      <c r="H58" s="133"/>
      <c r="I58" s="22">
        <v>36000.0</v>
      </c>
      <c r="J58" s="12" t="s">
        <v>1254</v>
      </c>
      <c r="L58" s="130" t="s">
        <v>515</v>
      </c>
    </row>
    <row r="59">
      <c r="A59" s="131"/>
      <c r="B59" s="25" t="s">
        <v>1453</v>
      </c>
      <c r="C59" s="12">
        <v>88000.0</v>
      </c>
      <c r="D59" s="12" t="s">
        <v>226</v>
      </c>
      <c r="E59" s="123"/>
      <c r="F59" s="12" t="s">
        <v>195</v>
      </c>
      <c r="G59" s="124">
        <v>1.34</v>
      </c>
      <c r="H59" s="133"/>
      <c r="I59" s="22">
        <v>17000.0</v>
      </c>
      <c r="J59" s="12" t="s">
        <v>1261</v>
      </c>
      <c r="L59" s="30" t="s">
        <v>1454</v>
      </c>
    </row>
    <row r="60">
      <c r="A60" s="131"/>
      <c r="B60" s="25" t="s">
        <v>1455</v>
      </c>
      <c r="C60" s="12">
        <v>88500.0</v>
      </c>
      <c r="D60" s="12" t="s">
        <v>1456</v>
      </c>
      <c r="E60" s="123"/>
      <c r="F60" s="12" t="s">
        <v>1457</v>
      </c>
      <c r="G60" s="124" t="s">
        <v>1458</v>
      </c>
      <c r="H60" s="133"/>
      <c r="I60" s="22">
        <v>12000.0</v>
      </c>
      <c r="J60" s="12" t="s">
        <v>1261</v>
      </c>
      <c r="L60" s="30" t="s">
        <v>1459</v>
      </c>
    </row>
    <row r="61">
      <c r="A61" s="131"/>
      <c r="B61" s="25" t="s">
        <v>1460</v>
      </c>
      <c r="C61" s="12">
        <v>89000.0</v>
      </c>
      <c r="D61" s="12" t="s">
        <v>1461</v>
      </c>
      <c r="E61" s="123"/>
      <c r="F61" s="12" t="s">
        <v>15</v>
      </c>
      <c r="G61" s="124">
        <v>0.72</v>
      </c>
      <c r="H61" s="133"/>
      <c r="I61" s="22">
        <v>6400.0</v>
      </c>
      <c r="J61" s="12" t="s">
        <v>1462</v>
      </c>
      <c r="K61" s="12">
        <v>400.0</v>
      </c>
      <c r="L61" s="130" t="s">
        <v>515</v>
      </c>
    </row>
    <row r="62">
      <c r="A62" s="131"/>
      <c r="B62" s="25" t="s">
        <v>1463</v>
      </c>
      <c r="C62" s="12">
        <v>89000.0</v>
      </c>
      <c r="D62" s="12" t="s">
        <v>226</v>
      </c>
      <c r="E62" s="123"/>
      <c r="F62" s="12" t="s">
        <v>1464</v>
      </c>
      <c r="G62" s="124">
        <v>2.49</v>
      </c>
      <c r="H62" s="133"/>
      <c r="I62" s="22">
        <v>28000.0</v>
      </c>
      <c r="J62" s="12" t="s">
        <v>1465</v>
      </c>
      <c r="L62" s="130" t="s">
        <v>515</v>
      </c>
    </row>
    <row r="63">
      <c r="A63" s="131"/>
      <c r="B63" s="25" t="s">
        <v>1463</v>
      </c>
      <c r="C63" s="12">
        <v>89000.0</v>
      </c>
      <c r="D63" s="12" t="s">
        <v>226</v>
      </c>
      <c r="E63" s="123"/>
      <c r="F63" s="12" t="s">
        <v>1466</v>
      </c>
      <c r="G63" s="124">
        <v>0.32</v>
      </c>
      <c r="H63" s="133"/>
      <c r="I63" s="22">
        <v>2000.0</v>
      </c>
      <c r="J63" s="12" t="s">
        <v>1397</v>
      </c>
      <c r="L63" s="130" t="s">
        <v>515</v>
      </c>
    </row>
    <row r="64">
      <c r="A64" s="131"/>
      <c r="B64" s="25"/>
      <c r="C64" s="12"/>
      <c r="D64" s="12"/>
      <c r="E64" s="123"/>
      <c r="F64" s="12"/>
      <c r="G64" s="124"/>
      <c r="H64" s="133"/>
      <c r="I64" s="22"/>
      <c r="J64" s="12"/>
      <c r="L64" s="130"/>
    </row>
    <row r="65">
      <c r="A65" s="131"/>
      <c r="B65" s="25"/>
      <c r="C65" s="12"/>
      <c r="D65" s="12"/>
      <c r="E65" s="123"/>
      <c r="F65" s="12"/>
      <c r="G65" s="124"/>
      <c r="H65" s="133"/>
      <c r="I65" s="22"/>
      <c r="J65" s="12"/>
      <c r="L65" s="130"/>
    </row>
    <row r="66">
      <c r="A66" s="131"/>
      <c r="B66" s="73"/>
      <c r="E66" s="123"/>
      <c r="G66" s="134"/>
      <c r="H66" s="133"/>
      <c r="I66" s="18"/>
      <c r="J66" s="138" t="s">
        <v>21</v>
      </c>
      <c r="K66" s="139">
        <f>sum(K4:K54)</f>
        <v>46500</v>
      </c>
    </row>
    <row r="67">
      <c r="A67" s="131"/>
      <c r="B67" s="73"/>
      <c r="E67" s="123"/>
      <c r="G67" s="134"/>
      <c r="H67" s="133"/>
      <c r="I67" s="18"/>
    </row>
    <row r="68">
      <c r="A68" s="131"/>
      <c r="B68" s="73"/>
      <c r="E68" s="123"/>
      <c r="G68" s="134"/>
      <c r="H68" s="133"/>
      <c r="I68" s="18"/>
    </row>
    <row r="69">
      <c r="A69" s="131"/>
      <c r="B69" s="73"/>
      <c r="E69" s="123"/>
      <c r="G69" s="134"/>
      <c r="H69" s="133"/>
      <c r="I69" s="18"/>
    </row>
    <row r="70">
      <c r="A70" s="131"/>
      <c r="B70" s="73"/>
      <c r="E70" s="123"/>
      <c r="G70" s="134"/>
      <c r="H70" s="133"/>
      <c r="I70" s="18"/>
    </row>
    <row r="71">
      <c r="A71" s="131"/>
      <c r="B71" s="73"/>
      <c r="E71" s="123"/>
      <c r="G71" s="134"/>
      <c r="H71" s="133"/>
      <c r="I71" s="18"/>
    </row>
    <row r="72">
      <c r="A72" s="131"/>
      <c r="B72" s="73"/>
      <c r="E72" s="123"/>
      <c r="G72" s="134"/>
      <c r="H72" s="133"/>
      <c r="I72" s="18"/>
    </row>
    <row r="73">
      <c r="A73" s="131"/>
      <c r="B73" s="73"/>
      <c r="E73" s="123"/>
      <c r="G73" s="134"/>
      <c r="H73" s="133"/>
      <c r="I73" s="18"/>
    </row>
    <row r="74">
      <c r="A74" s="131"/>
      <c r="B74" s="73"/>
      <c r="E74" s="123"/>
      <c r="G74" s="134"/>
      <c r="H74" s="133"/>
      <c r="I74" s="18"/>
    </row>
    <row r="75">
      <c r="A75" s="131"/>
      <c r="B75" s="73"/>
      <c r="E75" s="123"/>
      <c r="G75" s="134"/>
      <c r="H75" s="133"/>
      <c r="I75" s="18"/>
    </row>
    <row r="76">
      <c r="A76" s="131"/>
      <c r="B76" s="73"/>
      <c r="E76" s="123"/>
      <c r="G76" s="134"/>
      <c r="H76" s="133"/>
      <c r="I76" s="18"/>
    </row>
    <row r="77">
      <c r="A77" s="131"/>
      <c r="B77" s="73"/>
      <c r="E77" s="123"/>
      <c r="G77" s="134"/>
      <c r="H77" s="133"/>
      <c r="I77" s="18"/>
    </row>
    <row r="78">
      <c r="A78" s="131"/>
      <c r="B78" s="73"/>
      <c r="E78" s="123"/>
      <c r="G78" s="134"/>
      <c r="H78" s="133"/>
      <c r="I78" s="18"/>
    </row>
    <row r="79">
      <c r="A79" s="131"/>
      <c r="B79" s="73"/>
      <c r="E79" s="123"/>
      <c r="G79" s="134"/>
      <c r="H79" s="133"/>
      <c r="I79" s="18"/>
    </row>
    <row r="80">
      <c r="A80" s="131"/>
      <c r="B80" s="73"/>
      <c r="E80" s="123"/>
      <c r="G80" s="134"/>
      <c r="H80" s="133"/>
      <c r="I80" s="18"/>
    </row>
    <row r="81">
      <c r="A81" s="131"/>
      <c r="B81" s="73"/>
      <c r="E81" s="123"/>
      <c r="G81" s="134"/>
      <c r="H81" s="133"/>
      <c r="I81" s="18"/>
    </row>
    <row r="82">
      <c r="A82" s="131"/>
      <c r="B82" s="73"/>
      <c r="E82" s="123"/>
      <c r="G82" s="134"/>
      <c r="H82" s="133"/>
      <c r="I82" s="18"/>
    </row>
    <row r="83">
      <c r="A83" s="131"/>
      <c r="B83" s="73"/>
      <c r="E83" s="123"/>
      <c r="G83" s="134"/>
      <c r="H83" s="133"/>
      <c r="I83" s="18"/>
    </row>
    <row r="84">
      <c r="A84" s="131"/>
      <c r="B84" s="73"/>
      <c r="E84" s="123"/>
      <c r="G84" s="134"/>
      <c r="H84" s="133"/>
      <c r="I84" s="18"/>
    </row>
    <row r="85">
      <c r="A85" s="131"/>
      <c r="B85" s="73"/>
      <c r="E85" s="123"/>
      <c r="G85" s="134"/>
      <c r="H85" s="133"/>
      <c r="I85" s="18"/>
    </row>
    <row r="86">
      <c r="A86" s="131"/>
      <c r="B86" s="73"/>
      <c r="E86" s="123"/>
      <c r="G86" s="134"/>
      <c r="H86" s="133"/>
      <c r="I86" s="18"/>
    </row>
    <row r="87">
      <c r="A87" s="131"/>
      <c r="B87" s="73"/>
      <c r="E87" s="123"/>
      <c r="G87" s="134"/>
      <c r="H87" s="133"/>
      <c r="I87" s="18"/>
    </row>
    <row r="88">
      <c r="A88" s="131"/>
      <c r="B88" s="73"/>
      <c r="E88" s="123"/>
      <c r="G88" s="134"/>
      <c r="H88" s="133"/>
      <c r="I88" s="18"/>
    </row>
    <row r="89">
      <c r="A89" s="131"/>
      <c r="B89" s="73"/>
      <c r="E89" s="123"/>
      <c r="G89" s="134"/>
      <c r="H89" s="133"/>
      <c r="I89" s="18"/>
    </row>
    <row r="90">
      <c r="A90" s="131"/>
      <c r="B90" s="73"/>
      <c r="E90" s="123"/>
      <c r="G90" s="134"/>
      <c r="H90" s="133"/>
      <c r="I90" s="18"/>
    </row>
    <row r="91">
      <c r="A91" s="131"/>
      <c r="B91" s="73"/>
      <c r="E91" s="123"/>
      <c r="G91" s="134"/>
      <c r="H91" s="133"/>
      <c r="I91" s="18"/>
    </row>
    <row r="92">
      <c r="A92" s="131"/>
      <c r="B92" s="73"/>
      <c r="E92" s="123"/>
      <c r="G92" s="134"/>
      <c r="H92" s="133"/>
      <c r="I92" s="18"/>
    </row>
    <row r="93">
      <c r="A93" s="131"/>
      <c r="B93" s="73"/>
      <c r="E93" s="123"/>
      <c r="G93" s="134"/>
      <c r="H93" s="133"/>
      <c r="I93" s="18"/>
    </row>
    <row r="94">
      <c r="A94" s="131"/>
      <c r="B94" s="73"/>
      <c r="E94" s="123"/>
      <c r="G94" s="134"/>
      <c r="H94" s="133"/>
      <c r="I94" s="18"/>
    </row>
    <row r="95">
      <c r="A95" s="131"/>
      <c r="B95" s="73"/>
      <c r="E95" s="123"/>
      <c r="G95" s="134"/>
      <c r="H95" s="133"/>
      <c r="I95" s="18"/>
    </row>
    <row r="96">
      <c r="A96" s="131"/>
      <c r="B96" s="73"/>
      <c r="E96" s="123"/>
      <c r="G96" s="134"/>
      <c r="H96" s="133"/>
      <c r="I96" s="18"/>
    </row>
    <row r="97">
      <c r="A97" s="131"/>
      <c r="B97" s="73"/>
      <c r="E97" s="123"/>
      <c r="G97" s="134"/>
      <c r="H97" s="133"/>
      <c r="I97" s="18"/>
    </row>
    <row r="98">
      <c r="A98" s="131"/>
      <c r="B98" s="73"/>
      <c r="E98" s="123"/>
      <c r="G98" s="134"/>
      <c r="H98" s="133"/>
      <c r="I98" s="18"/>
    </row>
    <row r="99">
      <c r="A99" s="131"/>
      <c r="B99" s="73"/>
      <c r="E99" s="123"/>
      <c r="G99" s="134"/>
      <c r="H99" s="133"/>
      <c r="I99" s="18"/>
    </row>
    <row r="100">
      <c r="A100" s="131"/>
      <c r="B100" s="73"/>
      <c r="E100" s="123"/>
      <c r="G100" s="134"/>
      <c r="H100" s="133"/>
      <c r="I100" s="18"/>
    </row>
    <row r="101">
      <c r="A101" s="131"/>
      <c r="B101" s="73"/>
      <c r="E101" s="123"/>
      <c r="G101" s="134"/>
      <c r="H101" s="133"/>
      <c r="I101" s="18"/>
    </row>
    <row r="102">
      <c r="A102" s="131"/>
      <c r="B102" s="73"/>
      <c r="E102" s="123"/>
      <c r="G102" s="134"/>
      <c r="H102" s="133"/>
      <c r="I102" s="18"/>
    </row>
    <row r="103">
      <c r="A103" s="131"/>
      <c r="B103" s="73"/>
      <c r="E103" s="123"/>
      <c r="G103" s="134"/>
      <c r="H103" s="133"/>
      <c r="I103" s="18"/>
    </row>
    <row r="104">
      <c r="A104" s="131"/>
      <c r="B104" s="73"/>
      <c r="E104" s="123"/>
      <c r="G104" s="134"/>
      <c r="H104" s="133"/>
      <c r="I104" s="18"/>
    </row>
    <row r="105">
      <c r="A105" s="131"/>
      <c r="B105" s="73"/>
      <c r="E105" s="123"/>
      <c r="G105" s="134"/>
      <c r="H105" s="133"/>
      <c r="I105" s="18"/>
    </row>
    <row r="106">
      <c r="A106" s="131"/>
      <c r="B106" s="73"/>
      <c r="E106" s="123"/>
      <c r="G106" s="134"/>
      <c r="H106" s="133"/>
      <c r="I106" s="18"/>
    </row>
    <row r="107">
      <c r="A107" s="131"/>
      <c r="B107" s="73"/>
      <c r="E107" s="123"/>
      <c r="G107" s="134"/>
      <c r="H107" s="133"/>
      <c r="I107" s="18"/>
    </row>
    <row r="108">
      <c r="A108" s="131"/>
      <c r="B108" s="73"/>
      <c r="E108" s="123"/>
      <c r="G108" s="134"/>
      <c r="H108" s="133"/>
      <c r="I108" s="18"/>
    </row>
    <row r="109">
      <c r="A109" s="131"/>
      <c r="B109" s="73"/>
      <c r="E109" s="123"/>
      <c r="G109" s="134"/>
      <c r="H109" s="133"/>
      <c r="I109" s="18"/>
    </row>
    <row r="110">
      <c r="A110" s="131"/>
      <c r="B110" s="73"/>
      <c r="E110" s="123"/>
      <c r="G110" s="134"/>
      <c r="H110" s="133"/>
      <c r="I110" s="18"/>
    </row>
    <row r="111">
      <c r="A111" s="131"/>
      <c r="B111" s="73"/>
      <c r="E111" s="123"/>
      <c r="G111" s="134"/>
      <c r="H111" s="133"/>
      <c r="I111" s="18"/>
    </row>
    <row r="112">
      <c r="A112" s="131"/>
      <c r="B112" s="73"/>
      <c r="E112" s="123"/>
      <c r="G112" s="134"/>
      <c r="H112" s="133"/>
      <c r="I112" s="18"/>
    </row>
    <row r="113">
      <c r="A113" s="131"/>
      <c r="B113" s="73"/>
      <c r="E113" s="123"/>
      <c r="G113" s="134"/>
      <c r="H113" s="133"/>
      <c r="I113" s="18"/>
    </row>
    <row r="114">
      <c r="A114" s="131"/>
      <c r="B114" s="73"/>
      <c r="E114" s="123"/>
      <c r="G114" s="134"/>
      <c r="H114" s="133"/>
      <c r="I114" s="18"/>
    </row>
    <row r="115">
      <c r="A115" s="131"/>
      <c r="B115" s="73"/>
      <c r="E115" s="123"/>
      <c r="G115" s="134"/>
      <c r="H115" s="133"/>
      <c r="I115" s="18"/>
    </row>
    <row r="116">
      <c r="A116" s="131"/>
      <c r="B116" s="73"/>
      <c r="E116" s="123"/>
      <c r="G116" s="134"/>
      <c r="H116" s="133"/>
      <c r="I116" s="18"/>
    </row>
    <row r="117">
      <c r="A117" s="131"/>
      <c r="B117" s="73"/>
      <c r="E117" s="123"/>
      <c r="G117" s="134"/>
      <c r="H117" s="133"/>
      <c r="I117" s="18"/>
    </row>
    <row r="118">
      <c r="A118" s="131"/>
      <c r="B118" s="73"/>
      <c r="E118" s="123"/>
      <c r="G118" s="134"/>
      <c r="H118" s="133"/>
      <c r="I118" s="18"/>
    </row>
    <row r="119">
      <c r="A119" s="131"/>
      <c r="B119" s="73"/>
      <c r="E119" s="123"/>
      <c r="G119" s="134"/>
      <c r="H119" s="133"/>
      <c r="I119" s="18"/>
    </row>
    <row r="120">
      <c r="A120" s="131"/>
      <c r="B120" s="73"/>
      <c r="E120" s="123"/>
      <c r="G120" s="134"/>
      <c r="H120" s="133"/>
      <c r="I120" s="18"/>
    </row>
    <row r="121">
      <c r="A121" s="131"/>
      <c r="B121" s="73"/>
      <c r="E121" s="123"/>
      <c r="G121" s="134"/>
      <c r="H121" s="133"/>
      <c r="I121" s="18"/>
    </row>
    <row r="122">
      <c r="A122" s="131"/>
      <c r="B122" s="73"/>
      <c r="E122" s="123"/>
      <c r="G122" s="134"/>
      <c r="H122" s="133"/>
      <c r="I122" s="18"/>
    </row>
    <row r="123">
      <c r="A123" s="131"/>
      <c r="B123" s="73"/>
      <c r="E123" s="123"/>
      <c r="G123" s="134"/>
      <c r="H123" s="133"/>
      <c r="I123" s="18"/>
    </row>
    <row r="124">
      <c r="A124" s="131"/>
      <c r="B124" s="73"/>
      <c r="E124" s="123"/>
      <c r="G124" s="134"/>
      <c r="H124" s="133"/>
      <c r="I124" s="18"/>
    </row>
    <row r="125">
      <c r="A125" s="131"/>
      <c r="B125" s="73"/>
      <c r="E125" s="123"/>
      <c r="G125" s="134"/>
      <c r="H125" s="133"/>
      <c r="I125" s="18"/>
    </row>
    <row r="126">
      <c r="A126" s="131"/>
      <c r="B126" s="73"/>
      <c r="E126" s="123"/>
      <c r="G126" s="134"/>
      <c r="H126" s="133"/>
      <c r="I126" s="18"/>
    </row>
    <row r="127">
      <c r="A127" s="131"/>
      <c r="B127" s="73"/>
      <c r="E127" s="123"/>
      <c r="G127" s="134"/>
      <c r="H127" s="133"/>
      <c r="I127" s="18"/>
    </row>
    <row r="128">
      <c r="A128" s="131"/>
      <c r="B128" s="73"/>
      <c r="E128" s="123"/>
      <c r="G128" s="134"/>
      <c r="H128" s="133"/>
      <c r="I128" s="18"/>
    </row>
    <row r="129">
      <c r="A129" s="131"/>
      <c r="B129" s="73"/>
      <c r="E129" s="123"/>
      <c r="G129" s="134"/>
      <c r="H129" s="133"/>
      <c r="I129" s="18"/>
    </row>
    <row r="130">
      <c r="A130" s="131"/>
      <c r="B130" s="73"/>
      <c r="E130" s="123"/>
      <c r="G130" s="134"/>
      <c r="H130" s="133"/>
      <c r="I130" s="18"/>
    </row>
    <row r="131">
      <c r="A131" s="131"/>
      <c r="B131" s="73"/>
      <c r="E131" s="123"/>
      <c r="G131" s="134"/>
      <c r="H131" s="133"/>
      <c r="I131" s="18"/>
    </row>
    <row r="132">
      <c r="A132" s="131"/>
      <c r="B132" s="73"/>
      <c r="E132" s="123"/>
      <c r="G132" s="134"/>
      <c r="H132" s="133"/>
      <c r="I132" s="18"/>
    </row>
    <row r="133">
      <c r="A133" s="131"/>
      <c r="B133" s="73"/>
      <c r="E133" s="123"/>
      <c r="G133" s="134"/>
      <c r="H133" s="133"/>
      <c r="I133" s="18"/>
    </row>
    <row r="134">
      <c r="A134" s="131"/>
      <c r="B134" s="73"/>
      <c r="E134" s="123"/>
      <c r="G134" s="134"/>
      <c r="H134" s="133"/>
      <c r="I134" s="18"/>
    </row>
    <row r="135">
      <c r="A135" s="131"/>
      <c r="B135" s="73"/>
      <c r="E135" s="123"/>
      <c r="G135" s="134"/>
      <c r="H135" s="133"/>
      <c r="I135" s="18"/>
    </row>
    <row r="136">
      <c r="A136" s="131"/>
      <c r="B136" s="73"/>
      <c r="E136" s="123"/>
      <c r="G136" s="134"/>
      <c r="H136" s="133"/>
      <c r="I136" s="18"/>
    </row>
    <row r="137">
      <c r="A137" s="131"/>
      <c r="B137" s="73"/>
      <c r="E137" s="123"/>
      <c r="G137" s="134"/>
      <c r="H137" s="133"/>
      <c r="I137" s="18"/>
    </row>
    <row r="138">
      <c r="A138" s="131"/>
      <c r="B138" s="73"/>
      <c r="E138" s="123"/>
      <c r="G138" s="134"/>
      <c r="H138" s="133"/>
      <c r="I138" s="18"/>
    </row>
    <row r="139">
      <c r="A139" s="131"/>
      <c r="B139" s="73"/>
      <c r="E139" s="123"/>
      <c r="G139" s="134"/>
      <c r="H139" s="133"/>
      <c r="I139" s="18"/>
    </row>
    <row r="140">
      <c r="A140" s="131"/>
      <c r="B140" s="73"/>
      <c r="E140" s="123"/>
      <c r="G140" s="134"/>
      <c r="H140" s="133"/>
      <c r="I140" s="18"/>
    </row>
    <row r="141">
      <c r="A141" s="131"/>
      <c r="B141" s="73"/>
      <c r="E141" s="123"/>
      <c r="G141" s="134"/>
      <c r="H141" s="133"/>
      <c r="I141" s="18"/>
    </row>
    <row r="142">
      <c r="A142" s="131"/>
      <c r="B142" s="73"/>
      <c r="E142" s="123"/>
      <c r="G142" s="134"/>
      <c r="H142" s="133"/>
      <c r="I142" s="18"/>
    </row>
    <row r="143">
      <c r="A143" s="131"/>
      <c r="B143" s="73"/>
      <c r="E143" s="123"/>
      <c r="G143" s="134"/>
      <c r="H143" s="133"/>
      <c r="I143" s="18"/>
    </row>
    <row r="144">
      <c r="A144" s="131"/>
      <c r="B144" s="73"/>
      <c r="E144" s="123"/>
      <c r="G144" s="134"/>
      <c r="H144" s="133"/>
      <c r="I144" s="18"/>
    </row>
    <row r="145">
      <c r="A145" s="131"/>
      <c r="B145" s="73"/>
      <c r="E145" s="123"/>
      <c r="G145" s="134"/>
      <c r="H145" s="133"/>
      <c r="I145" s="18"/>
    </row>
    <row r="146">
      <c r="A146" s="131"/>
      <c r="B146" s="73"/>
      <c r="E146" s="123"/>
      <c r="G146" s="134"/>
      <c r="H146" s="133"/>
      <c r="I146" s="18"/>
    </row>
    <row r="147">
      <c r="A147" s="131"/>
      <c r="B147" s="73"/>
      <c r="E147" s="123"/>
      <c r="G147" s="134"/>
      <c r="H147" s="133"/>
      <c r="I147" s="18"/>
    </row>
    <row r="148">
      <c r="A148" s="131"/>
      <c r="B148" s="73"/>
      <c r="E148" s="123"/>
      <c r="G148" s="134"/>
      <c r="H148" s="133"/>
      <c r="I148" s="18"/>
    </row>
    <row r="149">
      <c r="A149" s="131"/>
      <c r="B149" s="73"/>
      <c r="E149" s="123"/>
      <c r="G149" s="134"/>
      <c r="H149" s="133"/>
      <c r="I149" s="18"/>
    </row>
    <row r="150">
      <c r="A150" s="131"/>
      <c r="B150" s="73"/>
      <c r="E150" s="123"/>
      <c r="G150" s="134"/>
      <c r="H150" s="133"/>
      <c r="I150" s="18"/>
    </row>
    <row r="151">
      <c r="A151" s="131"/>
      <c r="B151" s="73"/>
      <c r="E151" s="123"/>
      <c r="G151" s="134"/>
      <c r="H151" s="133"/>
      <c r="I151" s="18"/>
    </row>
    <row r="152">
      <c r="A152" s="131"/>
      <c r="B152" s="73"/>
      <c r="E152" s="123"/>
      <c r="G152" s="134"/>
      <c r="H152" s="133"/>
      <c r="I152" s="18"/>
    </row>
    <row r="153">
      <c r="A153" s="131"/>
      <c r="B153" s="73"/>
      <c r="E153" s="123"/>
      <c r="G153" s="134"/>
      <c r="H153" s="133"/>
      <c r="I153" s="18"/>
    </row>
    <row r="154">
      <c r="A154" s="131"/>
      <c r="B154" s="73"/>
      <c r="E154" s="123"/>
      <c r="G154" s="134"/>
      <c r="H154" s="133"/>
      <c r="I154" s="18"/>
    </row>
    <row r="155">
      <c r="A155" s="131"/>
      <c r="B155" s="73"/>
      <c r="E155" s="123"/>
      <c r="G155" s="134"/>
      <c r="H155" s="133"/>
      <c r="I155" s="18"/>
    </row>
    <row r="156">
      <c r="A156" s="131"/>
      <c r="B156" s="73"/>
      <c r="E156" s="123"/>
      <c r="G156" s="134"/>
      <c r="H156" s="133"/>
      <c r="I156" s="18"/>
    </row>
    <row r="157">
      <c r="A157" s="131"/>
      <c r="B157" s="73"/>
      <c r="E157" s="123"/>
      <c r="G157" s="134"/>
      <c r="H157" s="133"/>
      <c r="I157" s="18"/>
    </row>
    <row r="158">
      <c r="A158" s="131"/>
      <c r="B158" s="73"/>
      <c r="E158" s="123"/>
      <c r="G158" s="134"/>
      <c r="H158" s="133"/>
      <c r="I158" s="18"/>
    </row>
    <row r="159">
      <c r="A159" s="131"/>
      <c r="B159" s="73"/>
      <c r="E159" s="123"/>
      <c r="G159" s="134"/>
      <c r="H159" s="133"/>
      <c r="I159" s="18"/>
    </row>
    <row r="160">
      <c r="A160" s="131"/>
      <c r="B160" s="73"/>
      <c r="E160" s="123"/>
      <c r="G160" s="134"/>
      <c r="H160" s="133"/>
      <c r="I160" s="18"/>
    </row>
    <row r="161">
      <c r="A161" s="131"/>
      <c r="B161" s="73"/>
      <c r="E161" s="123"/>
      <c r="G161" s="134"/>
      <c r="H161" s="133"/>
      <c r="I161" s="18"/>
    </row>
    <row r="162">
      <c r="A162" s="131"/>
      <c r="B162" s="73"/>
      <c r="E162" s="123"/>
      <c r="G162" s="134"/>
      <c r="H162" s="133"/>
      <c r="I162" s="18"/>
    </row>
    <row r="163">
      <c r="A163" s="131"/>
      <c r="B163" s="73"/>
      <c r="E163" s="123"/>
      <c r="G163" s="134"/>
      <c r="H163" s="133"/>
      <c r="I163" s="18"/>
    </row>
    <row r="164">
      <c r="A164" s="131"/>
      <c r="B164" s="73"/>
      <c r="E164" s="123"/>
      <c r="G164" s="134"/>
      <c r="H164" s="133"/>
      <c r="I164" s="18"/>
    </row>
    <row r="165">
      <c r="A165" s="131"/>
      <c r="B165" s="73"/>
      <c r="E165" s="123"/>
      <c r="G165" s="134"/>
      <c r="H165" s="133"/>
      <c r="I165" s="18"/>
    </row>
    <row r="166">
      <c r="A166" s="131"/>
      <c r="B166" s="73"/>
      <c r="E166" s="123"/>
      <c r="G166" s="134"/>
      <c r="H166" s="133"/>
      <c r="I166" s="18"/>
    </row>
    <row r="167">
      <c r="A167" s="131"/>
      <c r="B167" s="73"/>
      <c r="E167" s="123"/>
      <c r="G167" s="134"/>
      <c r="H167" s="133"/>
      <c r="I167" s="18"/>
    </row>
    <row r="168">
      <c r="A168" s="131"/>
      <c r="B168" s="73"/>
      <c r="E168" s="123"/>
      <c r="G168" s="134"/>
      <c r="H168" s="133"/>
      <c r="I168" s="18"/>
    </row>
    <row r="169">
      <c r="A169" s="131"/>
      <c r="B169" s="73"/>
      <c r="E169" s="123"/>
      <c r="G169" s="134"/>
      <c r="H169" s="133"/>
      <c r="I169" s="18"/>
    </row>
    <row r="170">
      <c r="A170" s="131"/>
      <c r="B170" s="73"/>
      <c r="E170" s="123"/>
      <c r="G170" s="134"/>
      <c r="H170" s="133"/>
      <c r="I170" s="18"/>
    </row>
    <row r="171">
      <c r="A171" s="131"/>
      <c r="B171" s="73"/>
      <c r="E171" s="123"/>
      <c r="G171" s="134"/>
      <c r="H171" s="133"/>
      <c r="I171" s="18"/>
    </row>
    <row r="172">
      <c r="A172" s="131"/>
      <c r="B172" s="73"/>
      <c r="E172" s="123"/>
      <c r="G172" s="134"/>
      <c r="H172" s="133"/>
      <c r="I172" s="18"/>
    </row>
    <row r="173">
      <c r="A173" s="131"/>
      <c r="B173" s="73"/>
      <c r="E173" s="123"/>
      <c r="G173" s="134"/>
      <c r="H173" s="133"/>
      <c r="I173" s="18"/>
    </row>
    <row r="174">
      <c r="A174" s="131"/>
      <c r="B174" s="73"/>
      <c r="E174" s="123"/>
      <c r="G174" s="134"/>
      <c r="H174" s="133"/>
      <c r="I174" s="18"/>
    </row>
    <row r="175">
      <c r="A175" s="131"/>
      <c r="B175" s="73"/>
      <c r="E175" s="123"/>
      <c r="G175" s="134"/>
      <c r="H175" s="133"/>
      <c r="I175" s="18"/>
    </row>
    <row r="176">
      <c r="A176" s="131"/>
      <c r="B176" s="73"/>
      <c r="E176" s="123"/>
      <c r="G176" s="134"/>
      <c r="H176" s="133"/>
      <c r="I176" s="18"/>
    </row>
    <row r="177">
      <c r="A177" s="131"/>
      <c r="B177" s="73"/>
      <c r="E177" s="123"/>
      <c r="G177" s="134"/>
      <c r="H177" s="133"/>
      <c r="I177" s="18"/>
    </row>
    <row r="178">
      <c r="A178" s="131"/>
      <c r="B178" s="73"/>
      <c r="E178" s="123"/>
      <c r="G178" s="134"/>
      <c r="H178" s="133"/>
      <c r="I178" s="18"/>
    </row>
    <row r="179">
      <c r="A179" s="131"/>
      <c r="B179" s="73"/>
      <c r="E179" s="123"/>
      <c r="G179" s="134"/>
      <c r="H179" s="133"/>
      <c r="I179" s="18"/>
    </row>
    <row r="180">
      <c r="A180" s="131"/>
      <c r="B180" s="73"/>
      <c r="E180" s="123"/>
      <c r="G180" s="134"/>
      <c r="H180" s="133"/>
      <c r="I180" s="18"/>
    </row>
    <row r="181">
      <c r="A181" s="131"/>
      <c r="B181" s="73"/>
      <c r="E181" s="123"/>
      <c r="G181" s="134"/>
      <c r="H181" s="133"/>
      <c r="I181" s="18"/>
    </row>
    <row r="182">
      <c r="A182" s="131"/>
      <c r="B182" s="73"/>
      <c r="E182" s="123"/>
      <c r="G182" s="134"/>
      <c r="H182" s="133"/>
      <c r="I182" s="18"/>
    </row>
    <row r="183">
      <c r="A183" s="131"/>
      <c r="B183" s="73"/>
      <c r="E183" s="123"/>
      <c r="G183" s="134"/>
      <c r="H183" s="133"/>
      <c r="I183" s="18"/>
    </row>
    <row r="184">
      <c r="A184" s="131"/>
      <c r="B184" s="73"/>
      <c r="E184" s="123"/>
      <c r="G184" s="134"/>
      <c r="H184" s="133"/>
      <c r="I184" s="18"/>
    </row>
    <row r="185">
      <c r="A185" s="131"/>
      <c r="B185" s="73"/>
      <c r="E185" s="123"/>
      <c r="G185" s="134"/>
      <c r="H185" s="133"/>
      <c r="I185" s="18"/>
    </row>
    <row r="186">
      <c r="A186" s="131"/>
      <c r="B186" s="73"/>
      <c r="E186" s="123"/>
      <c r="G186" s="134"/>
      <c r="H186" s="133"/>
      <c r="I186" s="18"/>
    </row>
    <row r="187">
      <c r="A187" s="131"/>
      <c r="B187" s="73"/>
      <c r="E187" s="123"/>
      <c r="G187" s="134"/>
      <c r="H187" s="133"/>
      <c r="I187" s="18"/>
    </row>
    <row r="188">
      <c r="A188" s="131"/>
      <c r="B188" s="73"/>
      <c r="E188" s="123"/>
      <c r="G188" s="134"/>
      <c r="H188" s="133"/>
      <c r="I188" s="18"/>
    </row>
    <row r="189">
      <c r="A189" s="131"/>
      <c r="B189" s="73"/>
      <c r="E189" s="123"/>
      <c r="G189" s="134"/>
      <c r="H189" s="133"/>
      <c r="I189" s="18"/>
    </row>
    <row r="190">
      <c r="A190" s="131"/>
      <c r="B190" s="73"/>
      <c r="E190" s="123"/>
      <c r="G190" s="134"/>
      <c r="H190" s="133"/>
      <c r="I190" s="18"/>
    </row>
    <row r="191">
      <c r="A191" s="131"/>
      <c r="B191" s="73"/>
      <c r="E191" s="123"/>
      <c r="G191" s="134"/>
      <c r="H191" s="133"/>
      <c r="I191" s="18"/>
    </row>
    <row r="192">
      <c r="A192" s="131"/>
      <c r="B192" s="73"/>
      <c r="E192" s="123"/>
      <c r="G192" s="134"/>
      <c r="H192" s="133"/>
      <c r="I192" s="18"/>
    </row>
    <row r="193">
      <c r="A193" s="131"/>
      <c r="B193" s="73"/>
      <c r="E193" s="123"/>
      <c r="G193" s="134"/>
      <c r="H193" s="133"/>
      <c r="I193" s="18"/>
    </row>
    <row r="194">
      <c r="A194" s="131"/>
      <c r="B194" s="73"/>
      <c r="E194" s="123"/>
      <c r="G194" s="134"/>
      <c r="H194" s="133"/>
      <c r="I194" s="18"/>
    </row>
    <row r="195">
      <c r="A195" s="131"/>
      <c r="B195" s="73"/>
      <c r="E195" s="123"/>
      <c r="G195" s="134"/>
      <c r="H195" s="133"/>
      <c r="I195" s="18"/>
    </row>
    <row r="196">
      <c r="A196" s="131"/>
      <c r="B196" s="73"/>
      <c r="E196" s="123"/>
      <c r="G196" s="134"/>
      <c r="H196" s="133"/>
      <c r="I196" s="18"/>
    </row>
    <row r="197">
      <c r="A197" s="131"/>
      <c r="B197" s="73"/>
      <c r="E197" s="123"/>
      <c r="G197" s="134"/>
      <c r="H197" s="133"/>
      <c r="I197" s="18"/>
    </row>
    <row r="198">
      <c r="A198" s="131"/>
      <c r="B198" s="73"/>
      <c r="E198" s="123"/>
      <c r="G198" s="134"/>
      <c r="H198" s="133"/>
      <c r="I198" s="18"/>
    </row>
    <row r="199">
      <c r="A199" s="131"/>
      <c r="B199" s="73"/>
      <c r="E199" s="123"/>
      <c r="G199" s="134"/>
      <c r="H199" s="133"/>
      <c r="I199" s="18"/>
    </row>
    <row r="200">
      <c r="A200" s="131"/>
      <c r="B200" s="73"/>
      <c r="E200" s="123"/>
      <c r="G200" s="134"/>
      <c r="H200" s="133"/>
      <c r="I200" s="18"/>
    </row>
    <row r="201">
      <c r="A201" s="131"/>
      <c r="B201" s="73"/>
      <c r="E201" s="123"/>
      <c r="G201" s="134"/>
      <c r="H201" s="133"/>
      <c r="I201" s="18"/>
    </row>
    <row r="202">
      <c r="A202" s="131"/>
      <c r="B202" s="73"/>
      <c r="E202" s="123"/>
      <c r="G202" s="134"/>
      <c r="H202" s="133"/>
      <c r="I202" s="18"/>
    </row>
    <row r="203">
      <c r="A203" s="131"/>
      <c r="B203" s="73"/>
      <c r="E203" s="123"/>
      <c r="G203" s="134"/>
      <c r="H203" s="133"/>
      <c r="I203" s="18"/>
    </row>
    <row r="204">
      <c r="A204" s="131"/>
      <c r="B204" s="73"/>
      <c r="E204" s="123"/>
      <c r="G204" s="134"/>
      <c r="H204" s="133"/>
      <c r="I204" s="18"/>
    </row>
    <row r="205">
      <c r="A205" s="131"/>
      <c r="B205" s="73"/>
      <c r="E205" s="123"/>
      <c r="G205" s="134"/>
      <c r="H205" s="133"/>
      <c r="I205" s="18"/>
    </row>
    <row r="206">
      <c r="A206" s="131"/>
      <c r="B206" s="73"/>
      <c r="E206" s="123"/>
      <c r="G206" s="134"/>
      <c r="H206" s="133"/>
      <c r="I206" s="18"/>
    </row>
    <row r="207">
      <c r="A207" s="131"/>
      <c r="B207" s="73"/>
      <c r="E207" s="123"/>
      <c r="G207" s="134"/>
      <c r="H207" s="133"/>
      <c r="I207" s="18"/>
    </row>
    <row r="208">
      <c r="A208" s="131"/>
      <c r="B208" s="73"/>
      <c r="E208" s="123"/>
      <c r="G208" s="134"/>
      <c r="H208" s="133"/>
      <c r="I208" s="18"/>
    </row>
    <row r="209">
      <c r="A209" s="131"/>
      <c r="B209" s="73"/>
      <c r="E209" s="123"/>
      <c r="G209" s="134"/>
      <c r="H209" s="133"/>
      <c r="I209" s="18"/>
    </row>
    <row r="210">
      <c r="A210" s="131"/>
      <c r="B210" s="73"/>
      <c r="E210" s="123"/>
      <c r="G210" s="134"/>
      <c r="H210" s="133"/>
      <c r="I210" s="18"/>
    </row>
    <row r="211">
      <c r="A211" s="131"/>
      <c r="B211" s="73"/>
      <c r="E211" s="123"/>
      <c r="G211" s="134"/>
      <c r="H211" s="133"/>
      <c r="I211" s="18"/>
    </row>
    <row r="212">
      <c r="A212" s="131"/>
      <c r="B212" s="73"/>
      <c r="E212" s="123"/>
      <c r="G212" s="134"/>
      <c r="H212" s="133"/>
      <c r="I212" s="18"/>
    </row>
    <row r="213">
      <c r="A213" s="131"/>
      <c r="B213" s="73"/>
      <c r="E213" s="123"/>
      <c r="G213" s="134"/>
      <c r="H213" s="133"/>
      <c r="I213" s="18"/>
    </row>
    <row r="214">
      <c r="A214" s="131"/>
      <c r="B214" s="73"/>
      <c r="E214" s="123"/>
      <c r="G214" s="134"/>
      <c r="H214" s="133"/>
      <c r="I214" s="18"/>
    </row>
    <row r="215">
      <c r="A215" s="131"/>
      <c r="B215" s="73"/>
      <c r="E215" s="123"/>
      <c r="G215" s="134"/>
      <c r="H215" s="133"/>
      <c r="I215" s="18"/>
    </row>
    <row r="216">
      <c r="A216" s="131"/>
      <c r="B216" s="73"/>
      <c r="E216" s="123"/>
      <c r="G216" s="134"/>
      <c r="H216" s="133"/>
      <c r="I216" s="18"/>
    </row>
    <row r="217">
      <c r="A217" s="131"/>
      <c r="B217" s="73"/>
      <c r="E217" s="123"/>
      <c r="G217" s="134"/>
      <c r="H217" s="133"/>
      <c r="I217" s="18"/>
    </row>
    <row r="218">
      <c r="A218" s="131"/>
      <c r="B218" s="73"/>
      <c r="E218" s="123"/>
      <c r="G218" s="134"/>
      <c r="H218" s="133"/>
      <c r="I218" s="18"/>
    </row>
    <row r="219">
      <c r="A219" s="131"/>
      <c r="B219" s="73"/>
      <c r="E219" s="123"/>
      <c r="G219" s="134"/>
      <c r="H219" s="133"/>
      <c r="I219" s="18"/>
    </row>
    <row r="220">
      <c r="A220" s="131"/>
      <c r="B220" s="73"/>
      <c r="E220" s="123"/>
      <c r="G220" s="134"/>
      <c r="H220" s="133"/>
      <c r="I220" s="18"/>
    </row>
    <row r="221">
      <c r="A221" s="131"/>
      <c r="B221" s="73"/>
      <c r="E221" s="123"/>
      <c r="G221" s="134"/>
      <c r="H221" s="133"/>
      <c r="I221" s="18"/>
    </row>
    <row r="222">
      <c r="A222" s="131"/>
      <c r="B222" s="73"/>
      <c r="E222" s="123"/>
      <c r="G222" s="134"/>
      <c r="H222" s="133"/>
      <c r="I222" s="18"/>
    </row>
    <row r="223">
      <c r="A223" s="131"/>
      <c r="B223" s="73"/>
      <c r="E223" s="123"/>
      <c r="G223" s="134"/>
      <c r="H223" s="133"/>
      <c r="I223" s="18"/>
    </row>
    <row r="224">
      <c r="A224" s="131"/>
      <c r="B224" s="73"/>
      <c r="E224" s="123"/>
      <c r="G224" s="134"/>
      <c r="H224" s="133"/>
      <c r="I224" s="18"/>
    </row>
    <row r="225">
      <c r="A225" s="131"/>
      <c r="B225" s="73"/>
      <c r="E225" s="123"/>
      <c r="G225" s="134"/>
      <c r="H225" s="133"/>
      <c r="I225" s="18"/>
    </row>
    <row r="226">
      <c r="A226" s="131"/>
      <c r="B226" s="73"/>
      <c r="E226" s="123"/>
      <c r="G226" s="134"/>
      <c r="H226" s="133"/>
      <c r="I226" s="18"/>
    </row>
    <row r="227">
      <c r="A227" s="131"/>
      <c r="B227" s="73"/>
      <c r="E227" s="123"/>
      <c r="G227" s="134"/>
      <c r="H227" s="133"/>
      <c r="I227" s="18"/>
    </row>
    <row r="228">
      <c r="A228" s="131"/>
      <c r="B228" s="73"/>
      <c r="E228" s="123"/>
      <c r="G228" s="134"/>
      <c r="H228" s="133"/>
      <c r="I228" s="18"/>
    </row>
    <row r="229">
      <c r="A229" s="131"/>
      <c r="B229" s="73"/>
      <c r="E229" s="123"/>
      <c r="G229" s="134"/>
      <c r="H229" s="133"/>
      <c r="I229" s="18"/>
    </row>
    <row r="230">
      <c r="A230" s="131"/>
      <c r="B230" s="73"/>
      <c r="E230" s="123"/>
      <c r="G230" s="134"/>
      <c r="H230" s="133"/>
      <c r="I230" s="18"/>
    </row>
    <row r="231">
      <c r="A231" s="131"/>
      <c r="B231" s="73"/>
      <c r="E231" s="123"/>
      <c r="G231" s="134"/>
      <c r="H231" s="133"/>
      <c r="I231" s="18"/>
    </row>
    <row r="232">
      <c r="A232" s="131"/>
      <c r="B232" s="73"/>
      <c r="E232" s="123"/>
      <c r="G232" s="134"/>
      <c r="H232" s="133"/>
      <c r="I232" s="18"/>
    </row>
    <row r="233">
      <c r="A233" s="131"/>
      <c r="B233" s="73"/>
      <c r="E233" s="123"/>
      <c r="G233" s="134"/>
      <c r="H233" s="133"/>
      <c r="I233" s="18"/>
    </row>
    <row r="234">
      <c r="A234" s="131"/>
      <c r="B234" s="73"/>
      <c r="E234" s="123"/>
      <c r="G234" s="134"/>
      <c r="H234" s="133"/>
      <c r="I234" s="18"/>
    </row>
    <row r="235">
      <c r="A235" s="131"/>
      <c r="B235" s="73"/>
      <c r="E235" s="123"/>
      <c r="G235" s="134"/>
      <c r="H235" s="133"/>
      <c r="I235" s="18"/>
    </row>
    <row r="236">
      <c r="A236" s="131"/>
      <c r="B236" s="73"/>
      <c r="E236" s="123"/>
      <c r="G236" s="134"/>
      <c r="H236" s="133"/>
      <c r="I236" s="18"/>
    </row>
    <row r="237">
      <c r="A237" s="131"/>
      <c r="B237" s="73"/>
      <c r="E237" s="123"/>
      <c r="G237" s="134"/>
      <c r="H237" s="133"/>
      <c r="I237" s="18"/>
    </row>
    <row r="238">
      <c r="A238" s="131"/>
      <c r="B238" s="73"/>
      <c r="E238" s="123"/>
      <c r="G238" s="134"/>
      <c r="H238" s="133"/>
      <c r="I238" s="18"/>
    </row>
    <row r="239">
      <c r="A239" s="131"/>
      <c r="B239" s="73"/>
      <c r="E239" s="123"/>
      <c r="G239" s="134"/>
      <c r="H239" s="133"/>
      <c r="I239" s="18"/>
    </row>
    <row r="240">
      <c r="A240" s="131"/>
      <c r="B240" s="73"/>
      <c r="E240" s="123"/>
      <c r="G240" s="134"/>
      <c r="H240" s="133"/>
      <c r="I240" s="18"/>
    </row>
    <row r="241">
      <c r="A241" s="131"/>
      <c r="B241" s="73"/>
      <c r="E241" s="123"/>
      <c r="G241" s="134"/>
      <c r="H241" s="133"/>
      <c r="I241" s="18"/>
    </row>
    <row r="242">
      <c r="A242" s="131"/>
      <c r="B242" s="73"/>
      <c r="E242" s="123"/>
      <c r="G242" s="134"/>
      <c r="H242" s="133"/>
      <c r="I242" s="18"/>
    </row>
    <row r="243">
      <c r="A243" s="131"/>
      <c r="B243" s="73"/>
      <c r="E243" s="123"/>
      <c r="G243" s="134"/>
      <c r="H243" s="133"/>
      <c r="I243" s="18"/>
    </row>
    <row r="244">
      <c r="A244" s="131"/>
      <c r="B244" s="73"/>
      <c r="E244" s="123"/>
      <c r="G244" s="134"/>
      <c r="H244" s="133"/>
      <c r="I244" s="18"/>
    </row>
    <row r="245">
      <c r="A245" s="131"/>
      <c r="B245" s="73"/>
      <c r="E245" s="123"/>
      <c r="G245" s="134"/>
      <c r="H245" s="133"/>
      <c r="I245" s="18"/>
    </row>
    <row r="246">
      <c r="A246" s="131"/>
      <c r="B246" s="73"/>
      <c r="E246" s="123"/>
      <c r="G246" s="134"/>
      <c r="H246" s="133"/>
      <c r="I246" s="18"/>
    </row>
    <row r="247">
      <c r="A247" s="131"/>
      <c r="B247" s="73"/>
      <c r="E247" s="123"/>
      <c r="G247" s="134"/>
      <c r="H247" s="133"/>
      <c r="I247" s="18"/>
    </row>
    <row r="248">
      <c r="A248" s="131"/>
      <c r="B248" s="73"/>
      <c r="E248" s="123"/>
      <c r="G248" s="134"/>
      <c r="H248" s="133"/>
      <c r="I248" s="18"/>
    </row>
    <row r="249">
      <c r="A249" s="131"/>
      <c r="B249" s="73"/>
      <c r="E249" s="123"/>
      <c r="G249" s="134"/>
      <c r="H249" s="133"/>
      <c r="I249" s="18"/>
    </row>
    <row r="250">
      <c r="A250" s="131"/>
      <c r="B250" s="73"/>
      <c r="E250" s="123"/>
      <c r="G250" s="134"/>
      <c r="H250" s="133"/>
      <c r="I250" s="18"/>
    </row>
    <row r="251">
      <c r="A251" s="131"/>
      <c r="B251" s="73"/>
      <c r="E251" s="123"/>
      <c r="G251" s="134"/>
      <c r="H251" s="133"/>
      <c r="I251" s="18"/>
    </row>
    <row r="252">
      <c r="A252" s="131"/>
      <c r="B252" s="73"/>
      <c r="E252" s="123"/>
      <c r="G252" s="134"/>
      <c r="H252" s="133"/>
      <c r="I252" s="18"/>
    </row>
    <row r="253">
      <c r="A253" s="131"/>
      <c r="B253" s="73"/>
      <c r="E253" s="123"/>
      <c r="G253" s="134"/>
      <c r="H253" s="133"/>
      <c r="I253" s="18"/>
    </row>
    <row r="254">
      <c r="A254" s="131"/>
      <c r="B254" s="73"/>
      <c r="E254" s="123"/>
      <c r="G254" s="134"/>
      <c r="H254" s="133"/>
      <c r="I254" s="18"/>
    </row>
    <row r="255">
      <c r="A255" s="131"/>
      <c r="B255" s="73"/>
      <c r="E255" s="123"/>
      <c r="G255" s="134"/>
      <c r="H255" s="133"/>
      <c r="I255" s="18"/>
    </row>
    <row r="256">
      <c r="A256" s="131"/>
      <c r="B256" s="73"/>
      <c r="E256" s="123"/>
      <c r="G256" s="134"/>
      <c r="H256" s="133"/>
      <c r="I256" s="18"/>
    </row>
    <row r="257">
      <c r="A257" s="131"/>
      <c r="B257" s="73"/>
      <c r="E257" s="123"/>
      <c r="G257" s="134"/>
      <c r="H257" s="133"/>
      <c r="I257" s="18"/>
    </row>
    <row r="258">
      <c r="A258" s="131"/>
      <c r="B258" s="73"/>
      <c r="E258" s="123"/>
      <c r="G258" s="134"/>
      <c r="H258" s="133"/>
      <c r="I258" s="18"/>
    </row>
    <row r="259">
      <c r="A259" s="131"/>
      <c r="B259" s="73"/>
      <c r="E259" s="123"/>
      <c r="G259" s="134"/>
      <c r="H259" s="133"/>
      <c r="I259" s="18"/>
    </row>
    <row r="260">
      <c r="A260" s="131"/>
      <c r="B260" s="73"/>
      <c r="E260" s="123"/>
      <c r="G260" s="134"/>
      <c r="H260" s="133"/>
      <c r="I260" s="18"/>
    </row>
    <row r="261">
      <c r="A261" s="131"/>
      <c r="B261" s="73"/>
      <c r="E261" s="123"/>
      <c r="G261" s="134"/>
      <c r="H261" s="133"/>
      <c r="I261" s="18"/>
    </row>
    <row r="262">
      <c r="A262" s="131"/>
      <c r="B262" s="73"/>
      <c r="E262" s="123"/>
      <c r="G262" s="134"/>
      <c r="H262" s="133"/>
      <c r="I262" s="18"/>
    </row>
    <row r="263">
      <c r="A263" s="131"/>
      <c r="B263" s="73"/>
      <c r="E263" s="123"/>
      <c r="G263" s="134"/>
      <c r="H263" s="133"/>
      <c r="I263" s="18"/>
    </row>
    <row r="264">
      <c r="A264" s="131"/>
      <c r="B264" s="73"/>
      <c r="E264" s="123"/>
      <c r="G264" s="134"/>
      <c r="H264" s="133"/>
      <c r="I264" s="18"/>
    </row>
    <row r="265">
      <c r="A265" s="131"/>
      <c r="B265" s="73"/>
      <c r="E265" s="123"/>
      <c r="G265" s="134"/>
      <c r="H265" s="133"/>
      <c r="I265" s="18"/>
    </row>
    <row r="266">
      <c r="A266" s="131"/>
      <c r="B266" s="73"/>
      <c r="E266" s="123"/>
      <c r="G266" s="134"/>
      <c r="H266" s="133"/>
      <c r="I266" s="18"/>
    </row>
    <row r="267">
      <c r="A267" s="131"/>
      <c r="B267" s="73"/>
      <c r="E267" s="123"/>
      <c r="G267" s="134"/>
      <c r="H267" s="133"/>
      <c r="I267" s="18"/>
    </row>
    <row r="268">
      <c r="A268" s="131"/>
      <c r="B268" s="73"/>
      <c r="E268" s="123"/>
      <c r="G268" s="134"/>
      <c r="H268" s="133"/>
      <c r="I268" s="18"/>
    </row>
    <row r="269">
      <c r="A269" s="131"/>
      <c r="B269" s="73"/>
      <c r="E269" s="123"/>
      <c r="G269" s="134"/>
      <c r="H269" s="133"/>
      <c r="I269" s="18"/>
    </row>
    <row r="270">
      <c r="A270" s="131"/>
      <c r="B270" s="73"/>
      <c r="E270" s="123"/>
      <c r="G270" s="134"/>
      <c r="H270" s="133"/>
      <c r="I270" s="18"/>
    </row>
    <row r="271">
      <c r="A271" s="131"/>
      <c r="B271" s="73"/>
      <c r="E271" s="123"/>
      <c r="G271" s="134"/>
      <c r="H271" s="133"/>
      <c r="I271" s="18"/>
    </row>
    <row r="272">
      <c r="A272" s="131"/>
      <c r="B272" s="73"/>
      <c r="E272" s="123"/>
      <c r="G272" s="134"/>
      <c r="H272" s="133"/>
      <c r="I272" s="18"/>
    </row>
    <row r="273">
      <c r="A273" s="131"/>
      <c r="B273" s="73"/>
      <c r="E273" s="123"/>
      <c r="G273" s="134"/>
      <c r="H273" s="133"/>
      <c r="I273" s="18"/>
    </row>
    <row r="274">
      <c r="A274" s="131"/>
      <c r="B274" s="73"/>
      <c r="E274" s="123"/>
      <c r="G274" s="134"/>
      <c r="H274" s="133"/>
      <c r="I274" s="18"/>
    </row>
    <row r="275">
      <c r="A275" s="131"/>
      <c r="B275" s="73"/>
      <c r="E275" s="123"/>
      <c r="G275" s="134"/>
      <c r="H275" s="133"/>
      <c r="I275" s="18"/>
    </row>
    <row r="276">
      <c r="A276" s="131"/>
      <c r="B276" s="73"/>
      <c r="E276" s="123"/>
      <c r="G276" s="134"/>
      <c r="H276" s="133"/>
      <c r="I276" s="18"/>
    </row>
    <row r="277">
      <c r="A277" s="131"/>
      <c r="B277" s="73"/>
      <c r="E277" s="123"/>
      <c r="G277" s="134"/>
      <c r="H277" s="133"/>
      <c r="I277" s="18"/>
    </row>
    <row r="278">
      <c r="A278" s="131"/>
      <c r="B278" s="73"/>
      <c r="E278" s="123"/>
      <c r="G278" s="134"/>
      <c r="H278" s="133"/>
      <c r="I278" s="18"/>
    </row>
    <row r="279">
      <c r="A279" s="131"/>
      <c r="B279" s="73"/>
      <c r="E279" s="123"/>
      <c r="G279" s="134"/>
      <c r="H279" s="133"/>
      <c r="I279" s="18"/>
    </row>
    <row r="280">
      <c r="A280" s="131"/>
      <c r="B280" s="73"/>
      <c r="E280" s="123"/>
      <c r="G280" s="134"/>
      <c r="H280" s="133"/>
      <c r="I280" s="18"/>
    </row>
    <row r="281">
      <c r="A281" s="131"/>
      <c r="B281" s="73"/>
      <c r="E281" s="123"/>
      <c r="G281" s="134"/>
      <c r="H281" s="133"/>
      <c r="I281" s="18"/>
    </row>
    <row r="282">
      <c r="A282" s="131"/>
      <c r="B282" s="73"/>
      <c r="E282" s="123"/>
      <c r="G282" s="134"/>
      <c r="H282" s="133"/>
      <c r="I282" s="18"/>
    </row>
    <row r="283">
      <c r="A283" s="131"/>
      <c r="B283" s="73"/>
      <c r="E283" s="123"/>
      <c r="G283" s="134"/>
      <c r="H283" s="133"/>
      <c r="I283" s="18"/>
    </row>
    <row r="284">
      <c r="A284" s="131"/>
      <c r="B284" s="73"/>
      <c r="E284" s="123"/>
      <c r="G284" s="134"/>
      <c r="H284" s="133"/>
      <c r="I284" s="18"/>
    </row>
    <row r="285">
      <c r="A285" s="131"/>
      <c r="B285" s="73"/>
      <c r="E285" s="123"/>
      <c r="G285" s="134"/>
      <c r="H285" s="133"/>
      <c r="I285" s="18"/>
    </row>
    <row r="286">
      <c r="A286" s="131"/>
      <c r="B286" s="73"/>
      <c r="E286" s="123"/>
      <c r="G286" s="134"/>
      <c r="H286" s="133"/>
      <c r="I286" s="18"/>
    </row>
    <row r="287">
      <c r="A287" s="131"/>
      <c r="B287" s="73"/>
      <c r="E287" s="123"/>
      <c r="G287" s="134"/>
      <c r="H287" s="133"/>
      <c r="I287" s="18"/>
    </row>
    <row r="288">
      <c r="A288" s="131"/>
      <c r="B288" s="73"/>
      <c r="E288" s="123"/>
      <c r="G288" s="134"/>
      <c r="H288" s="133"/>
      <c r="I288" s="18"/>
    </row>
    <row r="289">
      <c r="A289" s="131"/>
      <c r="B289" s="73"/>
      <c r="E289" s="123"/>
      <c r="G289" s="134"/>
      <c r="H289" s="133"/>
      <c r="I289" s="18"/>
    </row>
    <row r="290">
      <c r="A290" s="131"/>
      <c r="B290" s="73"/>
      <c r="E290" s="123"/>
      <c r="G290" s="134"/>
      <c r="H290" s="133"/>
      <c r="I290" s="18"/>
    </row>
    <row r="291">
      <c r="A291" s="131"/>
      <c r="B291" s="73"/>
      <c r="E291" s="123"/>
      <c r="G291" s="134"/>
      <c r="H291" s="133"/>
      <c r="I291" s="18"/>
    </row>
    <row r="292">
      <c r="A292" s="131"/>
      <c r="B292" s="73"/>
      <c r="E292" s="123"/>
      <c r="G292" s="134"/>
      <c r="H292" s="133"/>
      <c r="I292" s="18"/>
    </row>
    <row r="293">
      <c r="A293" s="131"/>
      <c r="B293" s="73"/>
      <c r="E293" s="123"/>
      <c r="G293" s="134"/>
      <c r="H293" s="133"/>
      <c r="I293" s="18"/>
    </row>
    <row r="294">
      <c r="A294" s="131"/>
      <c r="B294" s="73"/>
      <c r="E294" s="123"/>
      <c r="G294" s="134"/>
      <c r="H294" s="133"/>
      <c r="I294" s="18"/>
    </row>
    <row r="295">
      <c r="A295" s="131"/>
      <c r="B295" s="73"/>
      <c r="E295" s="123"/>
      <c r="G295" s="134"/>
      <c r="H295" s="133"/>
      <c r="I295" s="18"/>
    </row>
    <row r="296">
      <c r="A296" s="131"/>
      <c r="B296" s="73"/>
      <c r="E296" s="123"/>
      <c r="G296" s="134"/>
      <c r="H296" s="133"/>
      <c r="I296" s="18"/>
    </row>
    <row r="297">
      <c r="A297" s="131"/>
      <c r="B297" s="73"/>
      <c r="E297" s="123"/>
      <c r="G297" s="134"/>
      <c r="H297" s="133"/>
      <c r="I297" s="18"/>
    </row>
    <row r="298">
      <c r="A298" s="131"/>
      <c r="B298" s="73"/>
      <c r="E298" s="123"/>
      <c r="G298" s="134"/>
      <c r="H298" s="133"/>
      <c r="I298" s="18"/>
    </row>
    <row r="299">
      <c r="A299" s="131"/>
      <c r="B299" s="73"/>
      <c r="E299" s="123"/>
      <c r="G299" s="134"/>
      <c r="H299" s="133"/>
      <c r="I299" s="18"/>
    </row>
    <row r="300">
      <c r="A300" s="131"/>
      <c r="B300" s="73"/>
      <c r="E300" s="123"/>
      <c r="G300" s="134"/>
      <c r="H300" s="133"/>
      <c r="I300" s="18"/>
    </row>
    <row r="301">
      <c r="A301" s="131"/>
      <c r="B301" s="73"/>
      <c r="E301" s="123"/>
      <c r="G301" s="134"/>
      <c r="H301" s="133"/>
      <c r="I301" s="18"/>
    </row>
    <row r="302">
      <c r="A302" s="131"/>
      <c r="B302" s="73"/>
      <c r="E302" s="123"/>
      <c r="G302" s="134"/>
      <c r="H302" s="133"/>
      <c r="I302" s="18"/>
    </row>
    <row r="303">
      <c r="A303" s="131"/>
      <c r="B303" s="73"/>
      <c r="E303" s="123"/>
      <c r="G303" s="134"/>
      <c r="H303" s="133"/>
      <c r="I303" s="18"/>
    </row>
    <row r="304">
      <c r="A304" s="131"/>
      <c r="B304" s="73"/>
      <c r="E304" s="123"/>
      <c r="G304" s="134"/>
      <c r="H304" s="133"/>
      <c r="I304" s="18"/>
    </row>
    <row r="305">
      <c r="A305" s="131"/>
      <c r="B305" s="73"/>
      <c r="E305" s="123"/>
      <c r="G305" s="134"/>
      <c r="H305" s="133"/>
      <c r="I305" s="18"/>
    </row>
    <row r="306">
      <c r="A306" s="131"/>
      <c r="B306" s="73"/>
      <c r="E306" s="123"/>
      <c r="G306" s="134"/>
      <c r="H306" s="133"/>
      <c r="I306" s="18"/>
    </row>
    <row r="307">
      <c r="A307" s="131"/>
      <c r="B307" s="73"/>
      <c r="E307" s="123"/>
      <c r="G307" s="134"/>
      <c r="H307" s="133"/>
      <c r="I307" s="18"/>
    </row>
    <row r="308">
      <c r="A308" s="131"/>
      <c r="B308" s="73"/>
      <c r="E308" s="123"/>
      <c r="G308" s="134"/>
      <c r="H308" s="133"/>
      <c r="I308" s="18"/>
    </row>
    <row r="309">
      <c r="A309" s="131"/>
      <c r="B309" s="73"/>
      <c r="E309" s="123"/>
      <c r="G309" s="134"/>
      <c r="H309" s="133"/>
      <c r="I309" s="18"/>
    </row>
    <row r="310">
      <c r="A310" s="131"/>
      <c r="B310" s="73"/>
      <c r="E310" s="123"/>
      <c r="G310" s="134"/>
      <c r="H310" s="133"/>
      <c r="I310" s="18"/>
    </row>
    <row r="311">
      <c r="A311" s="131"/>
      <c r="B311" s="73"/>
      <c r="E311" s="123"/>
      <c r="G311" s="134"/>
      <c r="H311" s="133"/>
      <c r="I311" s="18"/>
    </row>
    <row r="312">
      <c r="A312" s="131"/>
      <c r="B312" s="73"/>
      <c r="E312" s="123"/>
      <c r="G312" s="134"/>
      <c r="H312" s="133"/>
      <c r="I312" s="18"/>
    </row>
    <row r="313">
      <c r="A313" s="131"/>
      <c r="B313" s="73"/>
      <c r="E313" s="123"/>
      <c r="G313" s="134"/>
      <c r="H313" s="133"/>
      <c r="I313" s="18"/>
    </row>
    <row r="314">
      <c r="A314" s="131"/>
      <c r="B314" s="73"/>
      <c r="E314" s="123"/>
      <c r="G314" s="134"/>
      <c r="H314" s="133"/>
      <c r="I314" s="18"/>
    </row>
    <row r="315">
      <c r="A315" s="131"/>
      <c r="B315" s="73"/>
      <c r="E315" s="123"/>
      <c r="G315" s="134"/>
      <c r="H315" s="133"/>
      <c r="I315" s="18"/>
    </row>
    <row r="316">
      <c r="A316" s="131"/>
      <c r="B316" s="73"/>
      <c r="E316" s="123"/>
      <c r="G316" s="134"/>
      <c r="H316" s="133"/>
      <c r="I316" s="18"/>
    </row>
    <row r="317">
      <c r="A317" s="131"/>
      <c r="B317" s="73"/>
      <c r="E317" s="123"/>
      <c r="G317" s="134"/>
      <c r="H317" s="133"/>
      <c r="I317" s="18"/>
    </row>
    <row r="318">
      <c r="A318" s="131"/>
      <c r="B318" s="73"/>
      <c r="E318" s="123"/>
      <c r="G318" s="134"/>
      <c r="H318" s="133"/>
      <c r="I318" s="18"/>
    </row>
    <row r="319">
      <c r="A319" s="131"/>
      <c r="B319" s="73"/>
      <c r="E319" s="123"/>
      <c r="G319" s="134"/>
      <c r="H319" s="133"/>
      <c r="I319" s="18"/>
    </row>
    <row r="320">
      <c r="A320" s="131"/>
      <c r="B320" s="73"/>
      <c r="E320" s="123"/>
      <c r="G320" s="134"/>
      <c r="H320" s="133"/>
      <c r="I320" s="18"/>
    </row>
    <row r="321">
      <c r="A321" s="131"/>
      <c r="B321" s="73"/>
      <c r="E321" s="123"/>
      <c r="G321" s="134"/>
      <c r="H321" s="133"/>
      <c r="I321" s="18"/>
    </row>
    <row r="322">
      <c r="A322" s="131"/>
      <c r="B322" s="73"/>
      <c r="E322" s="123"/>
      <c r="G322" s="134"/>
      <c r="H322" s="133"/>
      <c r="I322" s="18"/>
    </row>
    <row r="323">
      <c r="A323" s="131"/>
      <c r="B323" s="73"/>
      <c r="E323" s="123"/>
      <c r="G323" s="134"/>
      <c r="H323" s="133"/>
      <c r="I323" s="18"/>
    </row>
    <row r="324">
      <c r="A324" s="131"/>
      <c r="B324" s="73"/>
      <c r="E324" s="123"/>
      <c r="G324" s="134"/>
      <c r="H324" s="133"/>
      <c r="I324" s="18"/>
    </row>
    <row r="325">
      <c r="A325" s="131"/>
      <c r="B325" s="73"/>
      <c r="E325" s="123"/>
      <c r="G325" s="134"/>
      <c r="H325" s="133"/>
      <c r="I325" s="18"/>
    </row>
    <row r="326">
      <c r="A326" s="131"/>
      <c r="B326" s="73"/>
      <c r="E326" s="123"/>
      <c r="G326" s="134"/>
      <c r="H326" s="133"/>
      <c r="I326" s="18"/>
    </row>
    <row r="327">
      <c r="A327" s="131"/>
      <c r="B327" s="73"/>
      <c r="E327" s="123"/>
      <c r="G327" s="134"/>
      <c r="H327" s="133"/>
      <c r="I327" s="18"/>
    </row>
    <row r="328">
      <c r="A328" s="131"/>
      <c r="B328" s="73"/>
      <c r="E328" s="123"/>
      <c r="G328" s="134"/>
      <c r="H328" s="133"/>
      <c r="I328" s="18"/>
    </row>
    <row r="329">
      <c r="A329" s="131"/>
      <c r="B329" s="73"/>
      <c r="E329" s="123"/>
      <c r="G329" s="134"/>
      <c r="H329" s="133"/>
      <c r="I329" s="18"/>
    </row>
    <row r="330">
      <c r="A330" s="131"/>
      <c r="B330" s="73"/>
      <c r="E330" s="123"/>
      <c r="G330" s="134"/>
      <c r="H330" s="133"/>
      <c r="I330" s="18"/>
    </row>
    <row r="331">
      <c r="A331" s="131"/>
      <c r="B331" s="73"/>
      <c r="E331" s="123"/>
      <c r="G331" s="134"/>
      <c r="H331" s="133"/>
      <c r="I331" s="18"/>
    </row>
    <row r="332">
      <c r="A332" s="131"/>
      <c r="B332" s="73"/>
      <c r="E332" s="123"/>
      <c r="G332" s="134"/>
      <c r="H332" s="133"/>
      <c r="I332" s="18"/>
    </row>
    <row r="333">
      <c r="A333" s="131"/>
      <c r="B333" s="73"/>
      <c r="E333" s="123"/>
      <c r="G333" s="134"/>
      <c r="H333" s="133"/>
      <c r="I333" s="18"/>
    </row>
    <row r="334">
      <c r="A334" s="131"/>
      <c r="B334" s="73"/>
      <c r="E334" s="123"/>
      <c r="G334" s="134"/>
      <c r="H334" s="133"/>
      <c r="I334" s="18"/>
    </row>
    <row r="335">
      <c r="A335" s="131"/>
      <c r="B335" s="73"/>
      <c r="E335" s="123"/>
      <c r="G335" s="134"/>
      <c r="H335" s="133"/>
      <c r="I335" s="18"/>
    </row>
    <row r="336">
      <c r="A336" s="131"/>
      <c r="B336" s="73"/>
      <c r="E336" s="123"/>
      <c r="G336" s="134"/>
      <c r="H336" s="133"/>
      <c r="I336" s="18"/>
    </row>
    <row r="337">
      <c r="A337" s="131"/>
      <c r="B337" s="73"/>
      <c r="E337" s="123"/>
      <c r="G337" s="134"/>
      <c r="H337" s="133"/>
      <c r="I337" s="18"/>
    </row>
    <row r="338">
      <c r="A338" s="131"/>
      <c r="B338" s="73"/>
      <c r="E338" s="123"/>
      <c r="G338" s="134"/>
      <c r="H338" s="133"/>
      <c r="I338" s="18"/>
    </row>
    <row r="339">
      <c r="A339" s="131"/>
      <c r="B339" s="73"/>
      <c r="E339" s="123"/>
      <c r="G339" s="134"/>
      <c r="H339" s="133"/>
      <c r="I339" s="18"/>
    </row>
    <row r="340">
      <c r="A340" s="131"/>
      <c r="B340" s="73"/>
      <c r="E340" s="123"/>
      <c r="G340" s="134"/>
      <c r="H340" s="133"/>
      <c r="I340" s="18"/>
    </row>
    <row r="341">
      <c r="A341" s="131"/>
      <c r="B341" s="73"/>
      <c r="E341" s="123"/>
      <c r="G341" s="134"/>
      <c r="H341" s="133"/>
      <c r="I341" s="18"/>
    </row>
    <row r="342">
      <c r="A342" s="131"/>
      <c r="B342" s="73"/>
      <c r="E342" s="123"/>
      <c r="G342" s="134"/>
      <c r="H342" s="133"/>
      <c r="I342" s="18"/>
    </row>
    <row r="343">
      <c r="A343" s="131"/>
      <c r="B343" s="73"/>
      <c r="E343" s="123"/>
      <c r="G343" s="134"/>
      <c r="H343" s="133"/>
      <c r="I343" s="18"/>
    </row>
    <row r="344">
      <c r="A344" s="131"/>
      <c r="B344" s="73"/>
      <c r="E344" s="123"/>
      <c r="G344" s="134"/>
      <c r="H344" s="133"/>
      <c r="I344" s="18"/>
    </row>
    <row r="345">
      <c r="A345" s="131"/>
      <c r="B345" s="73"/>
      <c r="E345" s="123"/>
      <c r="G345" s="134"/>
      <c r="H345" s="133"/>
      <c r="I345" s="18"/>
    </row>
    <row r="346">
      <c r="A346" s="131"/>
      <c r="B346" s="73"/>
      <c r="E346" s="123"/>
      <c r="G346" s="134"/>
      <c r="H346" s="133"/>
      <c r="I346" s="18"/>
    </row>
    <row r="347">
      <c r="A347" s="131"/>
      <c r="B347" s="73"/>
      <c r="E347" s="123"/>
      <c r="G347" s="134"/>
      <c r="H347" s="133"/>
      <c r="I347" s="18"/>
    </row>
    <row r="348">
      <c r="A348" s="131"/>
      <c r="B348" s="73"/>
      <c r="E348" s="123"/>
      <c r="G348" s="134"/>
      <c r="H348" s="133"/>
      <c r="I348" s="18"/>
    </row>
    <row r="349">
      <c r="A349" s="131"/>
      <c r="B349" s="73"/>
      <c r="E349" s="123"/>
      <c r="G349" s="134"/>
      <c r="H349" s="133"/>
      <c r="I349" s="18"/>
    </row>
    <row r="350">
      <c r="A350" s="131"/>
      <c r="B350" s="73"/>
      <c r="E350" s="123"/>
      <c r="G350" s="134"/>
      <c r="H350" s="133"/>
      <c r="I350" s="18"/>
    </row>
    <row r="351">
      <c r="A351" s="131"/>
      <c r="B351" s="73"/>
      <c r="E351" s="123"/>
      <c r="G351" s="134"/>
      <c r="H351" s="133"/>
      <c r="I351" s="18"/>
    </row>
    <row r="352">
      <c r="A352" s="131"/>
      <c r="B352" s="73"/>
      <c r="E352" s="123"/>
      <c r="G352" s="134"/>
      <c r="H352" s="133"/>
      <c r="I352" s="18"/>
    </row>
    <row r="353">
      <c r="A353" s="131"/>
      <c r="B353" s="73"/>
      <c r="E353" s="123"/>
      <c r="G353" s="134"/>
      <c r="H353" s="133"/>
      <c r="I353" s="18"/>
    </row>
    <row r="354">
      <c r="A354" s="131"/>
      <c r="B354" s="73"/>
      <c r="E354" s="123"/>
      <c r="G354" s="134"/>
      <c r="H354" s="133"/>
      <c r="I354" s="18"/>
    </row>
    <row r="355">
      <c r="A355" s="131"/>
      <c r="B355" s="73"/>
      <c r="E355" s="123"/>
      <c r="G355" s="134"/>
      <c r="H355" s="133"/>
      <c r="I355" s="18"/>
    </row>
    <row r="356">
      <c r="A356" s="131"/>
      <c r="B356" s="73"/>
      <c r="E356" s="123"/>
      <c r="G356" s="134"/>
      <c r="H356" s="133"/>
      <c r="I356" s="18"/>
    </row>
    <row r="357">
      <c r="A357" s="131"/>
      <c r="B357" s="73"/>
      <c r="E357" s="123"/>
      <c r="G357" s="134"/>
      <c r="H357" s="133"/>
      <c r="I357" s="18"/>
    </row>
    <row r="358">
      <c r="A358" s="131"/>
      <c r="B358" s="73"/>
      <c r="E358" s="123"/>
      <c r="G358" s="134"/>
      <c r="H358" s="133"/>
      <c r="I358" s="18"/>
    </row>
    <row r="359">
      <c r="A359" s="131"/>
      <c r="B359" s="73"/>
      <c r="E359" s="123"/>
      <c r="G359" s="134"/>
      <c r="H359" s="133"/>
      <c r="I359" s="18"/>
    </row>
    <row r="360">
      <c r="A360" s="131"/>
      <c r="B360" s="73"/>
      <c r="E360" s="123"/>
      <c r="G360" s="134"/>
      <c r="H360" s="133"/>
      <c r="I360" s="18"/>
    </row>
    <row r="361">
      <c r="A361" s="131"/>
      <c r="B361" s="73"/>
      <c r="E361" s="123"/>
      <c r="G361" s="134"/>
      <c r="H361" s="133"/>
      <c r="I361" s="18"/>
    </row>
    <row r="362">
      <c r="A362" s="131"/>
      <c r="B362" s="73"/>
      <c r="E362" s="123"/>
      <c r="G362" s="134"/>
      <c r="H362" s="133"/>
      <c r="I362" s="18"/>
    </row>
    <row r="363">
      <c r="A363" s="131"/>
      <c r="B363" s="73"/>
      <c r="E363" s="123"/>
      <c r="G363" s="134"/>
      <c r="H363" s="133"/>
      <c r="I363" s="18"/>
    </row>
    <row r="364">
      <c r="A364" s="131"/>
      <c r="B364" s="73"/>
      <c r="E364" s="123"/>
      <c r="G364" s="134"/>
      <c r="H364" s="133"/>
      <c r="I364" s="18"/>
    </row>
    <row r="365">
      <c r="A365" s="131"/>
      <c r="B365" s="73"/>
      <c r="E365" s="123"/>
      <c r="G365" s="134"/>
      <c r="H365" s="133"/>
      <c r="I365" s="18"/>
    </row>
    <row r="366">
      <c r="A366" s="131"/>
      <c r="B366" s="73"/>
      <c r="E366" s="123"/>
      <c r="G366" s="134"/>
      <c r="H366" s="133"/>
      <c r="I366" s="18"/>
    </row>
    <row r="367">
      <c r="A367" s="131"/>
      <c r="B367" s="73"/>
      <c r="E367" s="123"/>
      <c r="G367" s="134"/>
      <c r="H367" s="133"/>
      <c r="I367" s="18"/>
    </row>
    <row r="368">
      <c r="A368" s="131"/>
      <c r="B368" s="73"/>
      <c r="E368" s="123"/>
      <c r="G368" s="134"/>
      <c r="H368" s="133"/>
      <c r="I368" s="18"/>
    </row>
    <row r="369">
      <c r="A369" s="131"/>
      <c r="B369" s="73"/>
      <c r="E369" s="123"/>
      <c r="G369" s="134"/>
      <c r="H369" s="133"/>
      <c r="I369" s="18"/>
    </row>
    <row r="370">
      <c r="A370" s="131"/>
      <c r="B370" s="73"/>
      <c r="E370" s="123"/>
      <c r="G370" s="134"/>
      <c r="H370" s="133"/>
      <c r="I370" s="18"/>
    </row>
    <row r="371">
      <c r="A371" s="131"/>
      <c r="B371" s="73"/>
      <c r="E371" s="123"/>
      <c r="G371" s="134"/>
      <c r="H371" s="133"/>
      <c r="I371" s="18"/>
    </row>
    <row r="372">
      <c r="A372" s="131"/>
      <c r="B372" s="73"/>
      <c r="E372" s="123"/>
      <c r="G372" s="134"/>
      <c r="H372" s="133"/>
      <c r="I372" s="18"/>
    </row>
    <row r="373">
      <c r="A373" s="131"/>
      <c r="B373" s="73"/>
      <c r="E373" s="123"/>
      <c r="G373" s="134"/>
      <c r="H373" s="133"/>
      <c r="I373" s="18"/>
    </row>
    <row r="374">
      <c r="A374" s="131"/>
      <c r="B374" s="73"/>
      <c r="E374" s="123"/>
      <c r="G374" s="134"/>
      <c r="H374" s="133"/>
      <c r="I374" s="18"/>
    </row>
    <row r="375">
      <c r="A375" s="131"/>
      <c r="B375" s="73"/>
      <c r="E375" s="123"/>
      <c r="G375" s="134"/>
      <c r="H375" s="133"/>
      <c r="I375" s="18"/>
    </row>
    <row r="376">
      <c r="A376" s="131"/>
      <c r="B376" s="73"/>
      <c r="E376" s="123"/>
      <c r="G376" s="134"/>
      <c r="H376" s="133"/>
      <c r="I376" s="18"/>
    </row>
    <row r="377">
      <c r="A377" s="131"/>
      <c r="B377" s="73"/>
      <c r="E377" s="123"/>
      <c r="G377" s="134"/>
      <c r="H377" s="133"/>
      <c r="I377" s="18"/>
    </row>
    <row r="378">
      <c r="A378" s="131"/>
      <c r="B378" s="73"/>
      <c r="E378" s="123"/>
      <c r="G378" s="134"/>
      <c r="H378" s="133"/>
      <c r="I378" s="18"/>
    </row>
    <row r="379">
      <c r="A379" s="131"/>
      <c r="B379" s="73"/>
      <c r="E379" s="123"/>
      <c r="G379" s="134"/>
      <c r="H379" s="133"/>
      <c r="I379" s="18"/>
    </row>
    <row r="380">
      <c r="A380" s="131"/>
      <c r="B380" s="73"/>
      <c r="E380" s="123"/>
      <c r="G380" s="134"/>
      <c r="H380" s="133"/>
      <c r="I380" s="18"/>
    </row>
    <row r="381">
      <c r="A381" s="131"/>
      <c r="B381" s="73"/>
      <c r="E381" s="123"/>
      <c r="G381" s="134"/>
      <c r="H381" s="133"/>
      <c r="I381" s="18"/>
    </row>
    <row r="382">
      <c r="A382" s="131"/>
      <c r="B382" s="73"/>
      <c r="E382" s="123"/>
      <c r="G382" s="134"/>
      <c r="H382" s="133"/>
      <c r="I382" s="18"/>
    </row>
    <row r="383">
      <c r="A383" s="131"/>
      <c r="B383" s="73"/>
      <c r="E383" s="123"/>
      <c r="G383" s="134"/>
      <c r="H383" s="133"/>
      <c r="I383" s="18"/>
    </row>
    <row r="384">
      <c r="A384" s="131"/>
      <c r="B384" s="73"/>
      <c r="E384" s="123"/>
      <c r="G384" s="134"/>
      <c r="H384" s="133"/>
      <c r="I384" s="18"/>
    </row>
    <row r="385">
      <c r="A385" s="131"/>
      <c r="B385" s="73"/>
      <c r="E385" s="123"/>
      <c r="G385" s="134"/>
      <c r="H385" s="133"/>
      <c r="I385" s="18"/>
    </row>
    <row r="386">
      <c r="A386" s="131"/>
      <c r="B386" s="73"/>
      <c r="E386" s="123"/>
      <c r="G386" s="134"/>
      <c r="H386" s="133"/>
      <c r="I386" s="18"/>
    </row>
    <row r="387">
      <c r="A387" s="131"/>
      <c r="B387" s="73"/>
      <c r="E387" s="123"/>
      <c r="G387" s="134"/>
      <c r="H387" s="133"/>
      <c r="I387" s="18"/>
    </row>
    <row r="388">
      <c r="A388" s="131"/>
      <c r="B388" s="73"/>
      <c r="E388" s="123"/>
      <c r="G388" s="134"/>
      <c r="H388" s="133"/>
      <c r="I388" s="18"/>
    </row>
    <row r="389">
      <c r="A389" s="131"/>
      <c r="B389" s="73"/>
      <c r="E389" s="123"/>
      <c r="G389" s="134"/>
      <c r="H389" s="133"/>
      <c r="I389" s="18"/>
    </row>
    <row r="390">
      <c r="A390" s="131"/>
      <c r="B390" s="73"/>
      <c r="E390" s="123"/>
      <c r="G390" s="134"/>
      <c r="H390" s="133"/>
      <c r="I390" s="18"/>
    </row>
    <row r="391">
      <c r="A391" s="131"/>
      <c r="B391" s="73"/>
      <c r="E391" s="123"/>
      <c r="G391" s="134"/>
      <c r="H391" s="133"/>
      <c r="I391" s="18"/>
    </row>
    <row r="392">
      <c r="A392" s="131"/>
      <c r="B392" s="73"/>
      <c r="E392" s="123"/>
      <c r="G392" s="134"/>
      <c r="H392" s="133"/>
      <c r="I392" s="18"/>
    </row>
    <row r="393">
      <c r="A393" s="131"/>
      <c r="B393" s="73"/>
      <c r="E393" s="123"/>
      <c r="G393" s="134"/>
      <c r="H393" s="133"/>
      <c r="I393" s="18"/>
    </row>
    <row r="394">
      <c r="A394" s="131"/>
      <c r="B394" s="73"/>
      <c r="E394" s="123"/>
      <c r="G394" s="134"/>
      <c r="H394" s="133"/>
      <c r="I394" s="18"/>
    </row>
    <row r="395">
      <c r="A395" s="131"/>
      <c r="B395" s="73"/>
      <c r="E395" s="123"/>
      <c r="G395" s="134"/>
      <c r="H395" s="133"/>
      <c r="I395" s="18"/>
    </row>
    <row r="396">
      <c r="A396" s="131"/>
      <c r="B396" s="73"/>
      <c r="E396" s="123"/>
      <c r="G396" s="134"/>
      <c r="H396" s="133"/>
      <c r="I396" s="18"/>
    </row>
    <row r="397">
      <c r="A397" s="131"/>
      <c r="B397" s="73"/>
      <c r="E397" s="123"/>
      <c r="G397" s="134"/>
      <c r="H397" s="133"/>
      <c r="I397" s="18"/>
    </row>
    <row r="398">
      <c r="A398" s="131"/>
      <c r="B398" s="73"/>
      <c r="E398" s="123"/>
      <c r="G398" s="134"/>
      <c r="H398" s="133"/>
      <c r="I398" s="18"/>
    </row>
    <row r="399">
      <c r="A399" s="131"/>
      <c r="B399" s="73"/>
      <c r="E399" s="123"/>
      <c r="G399" s="134"/>
      <c r="H399" s="133"/>
      <c r="I399" s="18"/>
    </row>
    <row r="400">
      <c r="A400" s="131"/>
      <c r="B400" s="73"/>
      <c r="E400" s="123"/>
      <c r="G400" s="134"/>
      <c r="H400" s="133"/>
      <c r="I400" s="18"/>
    </row>
    <row r="401">
      <c r="A401" s="131"/>
      <c r="B401" s="73"/>
      <c r="E401" s="123"/>
      <c r="G401" s="134"/>
      <c r="H401" s="133"/>
      <c r="I401" s="18"/>
    </row>
    <row r="402">
      <c r="A402" s="131"/>
      <c r="B402" s="73"/>
      <c r="E402" s="123"/>
      <c r="G402" s="134"/>
      <c r="H402" s="133"/>
      <c r="I402" s="18"/>
    </row>
    <row r="403">
      <c r="A403" s="131"/>
      <c r="B403" s="73"/>
      <c r="E403" s="123"/>
      <c r="G403" s="134"/>
      <c r="H403" s="133"/>
      <c r="I403" s="18"/>
    </row>
    <row r="404">
      <c r="A404" s="131"/>
      <c r="B404" s="73"/>
      <c r="E404" s="123"/>
      <c r="G404" s="134"/>
      <c r="H404" s="133"/>
      <c r="I404" s="18"/>
    </row>
    <row r="405">
      <c r="A405" s="131"/>
      <c r="B405" s="73"/>
      <c r="E405" s="123"/>
      <c r="G405" s="134"/>
      <c r="H405" s="133"/>
      <c r="I405" s="18"/>
    </row>
    <row r="406">
      <c r="A406" s="131"/>
      <c r="B406" s="73"/>
      <c r="E406" s="123"/>
      <c r="G406" s="134"/>
      <c r="H406" s="133"/>
      <c r="I406" s="18"/>
    </row>
    <row r="407">
      <c r="A407" s="131"/>
      <c r="B407" s="73"/>
      <c r="E407" s="123"/>
      <c r="G407" s="134"/>
      <c r="H407" s="133"/>
      <c r="I407" s="18"/>
    </row>
    <row r="408">
      <c r="A408" s="131"/>
      <c r="B408" s="73"/>
      <c r="E408" s="123"/>
      <c r="G408" s="134"/>
      <c r="H408" s="133"/>
      <c r="I408" s="18"/>
    </row>
    <row r="409">
      <c r="A409" s="131"/>
      <c r="B409" s="73"/>
      <c r="E409" s="123"/>
      <c r="G409" s="134"/>
      <c r="H409" s="133"/>
      <c r="I409" s="18"/>
    </row>
    <row r="410">
      <c r="A410" s="131"/>
      <c r="B410" s="73"/>
      <c r="E410" s="123"/>
      <c r="G410" s="134"/>
      <c r="H410" s="133"/>
      <c r="I410" s="18"/>
    </row>
    <row r="411">
      <c r="A411" s="131"/>
      <c r="B411" s="73"/>
      <c r="E411" s="123"/>
      <c r="G411" s="134"/>
      <c r="H411" s="133"/>
      <c r="I411" s="18"/>
    </row>
    <row r="412">
      <c r="A412" s="131"/>
      <c r="B412" s="73"/>
      <c r="E412" s="123"/>
      <c r="G412" s="134"/>
      <c r="H412" s="133"/>
      <c r="I412" s="18"/>
    </row>
    <row r="413">
      <c r="A413" s="131"/>
      <c r="B413" s="73"/>
      <c r="E413" s="123"/>
      <c r="G413" s="134"/>
      <c r="H413" s="133"/>
      <c r="I413" s="18"/>
    </row>
    <row r="414">
      <c r="A414" s="131"/>
      <c r="B414" s="73"/>
      <c r="E414" s="123"/>
      <c r="G414" s="134"/>
      <c r="H414" s="133"/>
      <c r="I414" s="18"/>
    </row>
    <row r="415">
      <c r="A415" s="131"/>
      <c r="B415" s="73"/>
      <c r="E415" s="123"/>
      <c r="G415" s="134"/>
      <c r="H415" s="133"/>
      <c r="I415" s="18"/>
    </row>
    <row r="416">
      <c r="A416" s="131"/>
      <c r="B416" s="73"/>
      <c r="E416" s="123"/>
      <c r="G416" s="134"/>
      <c r="H416" s="133"/>
      <c r="I416" s="18"/>
    </row>
    <row r="417">
      <c r="A417" s="131"/>
      <c r="B417" s="73"/>
      <c r="E417" s="123"/>
      <c r="G417" s="134"/>
      <c r="H417" s="133"/>
      <c r="I417" s="18"/>
    </row>
    <row r="418">
      <c r="A418" s="131"/>
      <c r="B418" s="73"/>
      <c r="E418" s="123"/>
      <c r="G418" s="134"/>
      <c r="H418" s="133"/>
      <c r="I418" s="18"/>
    </row>
    <row r="419">
      <c r="A419" s="131"/>
      <c r="B419" s="73"/>
      <c r="E419" s="123"/>
      <c r="G419" s="134"/>
      <c r="H419" s="133"/>
      <c r="I419" s="18"/>
    </row>
    <row r="420">
      <c r="A420" s="131"/>
      <c r="B420" s="73"/>
      <c r="E420" s="123"/>
      <c r="G420" s="134"/>
      <c r="H420" s="133"/>
      <c r="I420" s="18"/>
    </row>
    <row r="421">
      <c r="A421" s="131"/>
      <c r="B421" s="73"/>
      <c r="E421" s="123"/>
      <c r="G421" s="134"/>
      <c r="H421" s="133"/>
      <c r="I421" s="18"/>
    </row>
    <row r="422">
      <c r="A422" s="131"/>
      <c r="B422" s="73"/>
      <c r="E422" s="123"/>
      <c r="G422" s="134"/>
      <c r="H422" s="133"/>
      <c r="I422" s="18"/>
    </row>
    <row r="423">
      <c r="A423" s="131"/>
      <c r="B423" s="73"/>
      <c r="E423" s="123"/>
      <c r="G423" s="134"/>
      <c r="H423" s="133"/>
      <c r="I423" s="18"/>
    </row>
    <row r="424">
      <c r="A424" s="131"/>
      <c r="B424" s="73"/>
      <c r="E424" s="123"/>
      <c r="G424" s="134"/>
      <c r="H424" s="133"/>
      <c r="I424" s="18"/>
    </row>
    <row r="425">
      <c r="A425" s="131"/>
      <c r="B425" s="73"/>
      <c r="E425" s="123"/>
      <c r="G425" s="134"/>
      <c r="H425" s="133"/>
      <c r="I425" s="18"/>
    </row>
    <row r="426">
      <c r="A426" s="131"/>
      <c r="B426" s="73"/>
      <c r="E426" s="123"/>
      <c r="G426" s="134"/>
      <c r="H426" s="133"/>
      <c r="I426" s="18"/>
    </row>
    <row r="427">
      <c r="A427" s="131"/>
      <c r="B427" s="73"/>
      <c r="E427" s="123"/>
      <c r="G427" s="134"/>
      <c r="H427" s="133"/>
      <c r="I427" s="18"/>
    </row>
    <row r="428">
      <c r="A428" s="131"/>
      <c r="B428" s="73"/>
      <c r="E428" s="123"/>
      <c r="G428" s="134"/>
      <c r="H428" s="133"/>
      <c r="I428" s="18"/>
    </row>
    <row r="429">
      <c r="A429" s="131"/>
      <c r="B429" s="73"/>
      <c r="E429" s="123"/>
      <c r="G429" s="134"/>
      <c r="H429" s="133"/>
      <c r="I429" s="18"/>
    </row>
    <row r="430">
      <c r="A430" s="131"/>
      <c r="B430" s="73"/>
      <c r="E430" s="123"/>
      <c r="G430" s="134"/>
      <c r="H430" s="133"/>
      <c r="I430" s="18"/>
    </row>
    <row r="431">
      <c r="A431" s="131"/>
      <c r="B431" s="73"/>
      <c r="E431" s="123"/>
      <c r="G431" s="134"/>
      <c r="H431" s="133"/>
      <c r="I431" s="18"/>
    </row>
    <row r="432">
      <c r="A432" s="131"/>
      <c r="B432" s="73"/>
      <c r="E432" s="123"/>
      <c r="G432" s="134"/>
      <c r="H432" s="133"/>
      <c r="I432" s="18"/>
    </row>
    <row r="433">
      <c r="A433" s="131"/>
      <c r="B433" s="73"/>
      <c r="E433" s="123"/>
      <c r="G433" s="134"/>
      <c r="H433" s="133"/>
      <c r="I433" s="18"/>
    </row>
    <row r="434">
      <c r="A434" s="131"/>
      <c r="B434" s="73"/>
      <c r="E434" s="123"/>
      <c r="G434" s="134"/>
      <c r="H434" s="133"/>
      <c r="I434" s="18"/>
    </row>
    <row r="435">
      <c r="A435" s="131"/>
      <c r="B435" s="73"/>
      <c r="E435" s="123"/>
      <c r="G435" s="134"/>
      <c r="H435" s="133"/>
      <c r="I435" s="18"/>
    </row>
    <row r="436">
      <c r="A436" s="131"/>
      <c r="B436" s="73"/>
      <c r="E436" s="123"/>
      <c r="G436" s="134"/>
      <c r="H436" s="133"/>
      <c r="I436" s="18"/>
    </row>
    <row r="437">
      <c r="A437" s="131"/>
      <c r="B437" s="73"/>
      <c r="E437" s="123"/>
      <c r="G437" s="134"/>
      <c r="H437" s="133"/>
      <c r="I437" s="18"/>
    </row>
    <row r="438">
      <c r="A438" s="131"/>
      <c r="B438" s="73"/>
      <c r="E438" s="123"/>
      <c r="G438" s="134"/>
      <c r="H438" s="133"/>
      <c r="I438" s="18"/>
    </row>
    <row r="439">
      <c r="A439" s="131"/>
      <c r="B439" s="73"/>
      <c r="E439" s="123"/>
      <c r="G439" s="134"/>
      <c r="H439" s="133"/>
      <c r="I439" s="18"/>
    </row>
    <row r="440">
      <c r="A440" s="131"/>
      <c r="B440" s="73"/>
      <c r="E440" s="123"/>
      <c r="G440" s="134"/>
      <c r="H440" s="133"/>
      <c r="I440" s="18"/>
    </row>
    <row r="441">
      <c r="A441" s="131"/>
      <c r="B441" s="73"/>
      <c r="E441" s="123"/>
      <c r="G441" s="134"/>
      <c r="H441" s="133"/>
      <c r="I441" s="18"/>
    </row>
    <row r="442">
      <c r="A442" s="131"/>
      <c r="B442" s="73"/>
      <c r="E442" s="123"/>
      <c r="G442" s="134"/>
      <c r="H442" s="133"/>
      <c r="I442" s="18"/>
    </row>
    <row r="443">
      <c r="A443" s="131"/>
      <c r="B443" s="73"/>
      <c r="E443" s="123"/>
      <c r="G443" s="134"/>
      <c r="H443" s="133"/>
      <c r="I443" s="18"/>
    </row>
    <row r="444">
      <c r="A444" s="131"/>
      <c r="B444" s="73"/>
      <c r="E444" s="123"/>
      <c r="G444" s="134"/>
      <c r="H444" s="133"/>
      <c r="I444" s="18"/>
    </row>
    <row r="445">
      <c r="A445" s="131"/>
      <c r="B445" s="73"/>
      <c r="E445" s="123"/>
      <c r="G445" s="134"/>
      <c r="H445" s="133"/>
      <c r="I445" s="18"/>
    </row>
    <row r="446">
      <c r="A446" s="131"/>
      <c r="B446" s="73"/>
      <c r="E446" s="123"/>
      <c r="G446" s="134"/>
      <c r="H446" s="133"/>
      <c r="I446" s="18"/>
    </row>
    <row r="447">
      <c r="A447" s="131"/>
      <c r="B447" s="73"/>
      <c r="E447" s="123"/>
      <c r="G447" s="134"/>
      <c r="H447" s="133"/>
      <c r="I447" s="18"/>
    </row>
    <row r="448">
      <c r="A448" s="131"/>
      <c r="B448" s="73"/>
      <c r="E448" s="123"/>
      <c r="G448" s="134"/>
      <c r="H448" s="133"/>
      <c r="I448" s="18"/>
    </row>
    <row r="449">
      <c r="A449" s="131"/>
      <c r="B449" s="73"/>
      <c r="E449" s="123"/>
      <c r="G449" s="134"/>
      <c r="H449" s="133"/>
      <c r="I449" s="18"/>
    </row>
    <row r="450">
      <c r="A450" s="131"/>
      <c r="B450" s="73"/>
      <c r="E450" s="123"/>
      <c r="G450" s="134"/>
      <c r="H450" s="133"/>
      <c r="I450" s="18"/>
    </row>
    <row r="451">
      <c r="A451" s="131"/>
      <c r="B451" s="73"/>
      <c r="E451" s="123"/>
      <c r="G451" s="134"/>
      <c r="H451" s="133"/>
      <c r="I451" s="18"/>
    </row>
    <row r="452">
      <c r="A452" s="131"/>
      <c r="B452" s="73"/>
      <c r="E452" s="123"/>
      <c r="G452" s="134"/>
      <c r="H452" s="133"/>
      <c r="I452" s="18"/>
    </row>
    <row r="453">
      <c r="A453" s="131"/>
      <c r="B453" s="73"/>
      <c r="E453" s="123"/>
      <c r="G453" s="134"/>
      <c r="H453" s="133"/>
      <c r="I453" s="18"/>
    </row>
    <row r="454">
      <c r="A454" s="131"/>
      <c r="B454" s="73"/>
      <c r="E454" s="123"/>
      <c r="G454" s="134"/>
      <c r="H454" s="133"/>
      <c r="I454" s="18"/>
    </row>
    <row r="455">
      <c r="A455" s="131"/>
      <c r="B455" s="73"/>
      <c r="E455" s="123"/>
      <c r="G455" s="134"/>
      <c r="H455" s="133"/>
      <c r="I455" s="18"/>
    </row>
    <row r="456">
      <c r="A456" s="131"/>
      <c r="B456" s="73"/>
      <c r="E456" s="123"/>
      <c r="G456" s="134"/>
      <c r="H456" s="133"/>
      <c r="I456" s="18"/>
    </row>
    <row r="457">
      <c r="A457" s="131"/>
      <c r="B457" s="73"/>
      <c r="E457" s="123"/>
      <c r="G457" s="134"/>
      <c r="H457" s="133"/>
      <c r="I457" s="18"/>
    </row>
    <row r="458">
      <c r="A458" s="131"/>
      <c r="B458" s="73"/>
      <c r="E458" s="123"/>
      <c r="G458" s="134"/>
      <c r="H458" s="133"/>
      <c r="I458" s="18"/>
    </row>
    <row r="459">
      <c r="A459" s="131"/>
      <c r="B459" s="73"/>
      <c r="E459" s="123"/>
      <c r="G459" s="134"/>
      <c r="H459" s="133"/>
      <c r="I459" s="18"/>
    </row>
    <row r="460">
      <c r="A460" s="131"/>
      <c r="B460" s="73"/>
      <c r="E460" s="123"/>
      <c r="G460" s="134"/>
      <c r="H460" s="133"/>
      <c r="I460" s="18"/>
    </row>
    <row r="461">
      <c r="A461" s="131"/>
      <c r="B461" s="73"/>
      <c r="E461" s="123"/>
      <c r="G461" s="134"/>
      <c r="H461" s="133"/>
      <c r="I461" s="18"/>
    </row>
    <row r="462">
      <c r="A462" s="131"/>
      <c r="B462" s="73"/>
      <c r="E462" s="123"/>
      <c r="G462" s="134"/>
      <c r="H462" s="133"/>
      <c r="I462" s="18"/>
    </row>
    <row r="463">
      <c r="A463" s="131"/>
      <c r="B463" s="73"/>
      <c r="E463" s="123"/>
      <c r="G463" s="134"/>
      <c r="H463" s="133"/>
      <c r="I463" s="18"/>
    </row>
    <row r="464">
      <c r="A464" s="131"/>
      <c r="B464" s="73"/>
      <c r="E464" s="123"/>
      <c r="G464" s="134"/>
      <c r="H464" s="133"/>
      <c r="I464" s="18"/>
    </row>
    <row r="465">
      <c r="A465" s="131"/>
      <c r="B465" s="73"/>
      <c r="E465" s="123"/>
      <c r="G465" s="134"/>
      <c r="H465" s="133"/>
      <c r="I465" s="18"/>
    </row>
    <row r="466">
      <c r="A466" s="131"/>
      <c r="B466" s="73"/>
      <c r="E466" s="123"/>
      <c r="G466" s="134"/>
      <c r="H466" s="133"/>
      <c r="I466" s="18"/>
    </row>
    <row r="467">
      <c r="A467" s="131"/>
      <c r="B467" s="73"/>
      <c r="E467" s="123"/>
      <c r="G467" s="134"/>
      <c r="H467" s="133"/>
      <c r="I467" s="18"/>
    </row>
    <row r="468">
      <c r="A468" s="131"/>
      <c r="B468" s="73"/>
      <c r="E468" s="123"/>
      <c r="G468" s="134"/>
      <c r="H468" s="133"/>
      <c r="I468" s="18"/>
    </row>
    <row r="469">
      <c r="A469" s="131"/>
      <c r="B469" s="73"/>
      <c r="E469" s="123"/>
      <c r="G469" s="134"/>
      <c r="H469" s="133"/>
      <c r="I469" s="18"/>
    </row>
    <row r="470">
      <c r="A470" s="131"/>
      <c r="B470" s="73"/>
      <c r="E470" s="123"/>
      <c r="G470" s="134"/>
      <c r="H470" s="133"/>
      <c r="I470" s="18"/>
    </row>
    <row r="471">
      <c r="A471" s="131"/>
      <c r="B471" s="73"/>
      <c r="E471" s="123"/>
      <c r="G471" s="134"/>
      <c r="H471" s="133"/>
      <c r="I471" s="18"/>
    </row>
    <row r="472">
      <c r="A472" s="131"/>
      <c r="B472" s="73"/>
      <c r="E472" s="123"/>
      <c r="G472" s="134"/>
      <c r="H472" s="133"/>
      <c r="I472" s="18"/>
    </row>
    <row r="473">
      <c r="A473" s="131"/>
      <c r="B473" s="73"/>
      <c r="E473" s="123"/>
      <c r="G473" s="134"/>
      <c r="H473" s="133"/>
      <c r="I473" s="18"/>
    </row>
    <row r="474">
      <c r="A474" s="131"/>
      <c r="B474" s="73"/>
      <c r="E474" s="123"/>
      <c r="G474" s="134"/>
      <c r="H474" s="133"/>
      <c r="I474" s="18"/>
    </row>
    <row r="475">
      <c r="A475" s="131"/>
      <c r="B475" s="73"/>
      <c r="E475" s="123"/>
      <c r="G475" s="134"/>
      <c r="H475" s="133"/>
      <c r="I475" s="18"/>
    </row>
    <row r="476">
      <c r="A476" s="131"/>
      <c r="B476" s="73"/>
      <c r="E476" s="123"/>
      <c r="G476" s="134"/>
      <c r="H476" s="133"/>
      <c r="I476" s="18"/>
    </row>
    <row r="477">
      <c r="A477" s="131"/>
      <c r="B477" s="73"/>
      <c r="E477" s="123"/>
      <c r="G477" s="134"/>
      <c r="H477" s="133"/>
      <c r="I477" s="18"/>
    </row>
    <row r="478">
      <c r="A478" s="131"/>
      <c r="B478" s="73"/>
      <c r="E478" s="123"/>
      <c r="G478" s="134"/>
      <c r="H478" s="133"/>
      <c r="I478" s="18"/>
    </row>
    <row r="479">
      <c r="A479" s="131"/>
      <c r="B479" s="73"/>
      <c r="E479" s="123"/>
      <c r="G479" s="134"/>
      <c r="H479" s="133"/>
      <c r="I479" s="18"/>
    </row>
    <row r="480">
      <c r="A480" s="131"/>
      <c r="B480" s="73"/>
      <c r="E480" s="123"/>
      <c r="G480" s="134"/>
      <c r="H480" s="133"/>
      <c r="I480" s="18"/>
    </row>
    <row r="481">
      <c r="A481" s="131"/>
      <c r="B481" s="73"/>
      <c r="E481" s="123"/>
      <c r="G481" s="134"/>
      <c r="H481" s="133"/>
      <c r="I481" s="18"/>
    </row>
    <row r="482">
      <c r="A482" s="131"/>
      <c r="B482" s="73"/>
      <c r="E482" s="123"/>
      <c r="G482" s="134"/>
      <c r="H482" s="133"/>
      <c r="I482" s="18"/>
    </row>
    <row r="483">
      <c r="A483" s="131"/>
      <c r="B483" s="73"/>
      <c r="E483" s="123"/>
      <c r="G483" s="134"/>
      <c r="H483" s="133"/>
      <c r="I483" s="18"/>
    </row>
    <row r="484">
      <c r="A484" s="131"/>
      <c r="B484" s="73"/>
      <c r="E484" s="123"/>
      <c r="G484" s="134"/>
      <c r="H484" s="133"/>
      <c r="I484" s="18"/>
    </row>
    <row r="485">
      <c r="A485" s="131"/>
      <c r="B485" s="73"/>
      <c r="E485" s="123"/>
      <c r="G485" s="134"/>
      <c r="H485" s="133"/>
      <c r="I485" s="18"/>
    </row>
    <row r="486">
      <c r="A486" s="131"/>
      <c r="B486" s="73"/>
      <c r="E486" s="123"/>
      <c r="G486" s="134"/>
      <c r="H486" s="133"/>
      <c r="I486" s="18"/>
    </row>
    <row r="487">
      <c r="A487" s="131"/>
      <c r="B487" s="73"/>
      <c r="E487" s="123"/>
      <c r="G487" s="134"/>
      <c r="H487" s="133"/>
      <c r="I487" s="18"/>
    </row>
    <row r="488">
      <c r="A488" s="131"/>
      <c r="B488" s="73"/>
      <c r="E488" s="123"/>
      <c r="G488" s="134"/>
      <c r="H488" s="133"/>
      <c r="I488" s="18"/>
    </row>
    <row r="489">
      <c r="A489" s="131"/>
      <c r="B489" s="73"/>
      <c r="E489" s="123"/>
      <c r="G489" s="134"/>
      <c r="H489" s="133"/>
      <c r="I489" s="18"/>
    </row>
    <row r="490">
      <c r="A490" s="131"/>
      <c r="B490" s="73"/>
      <c r="E490" s="123"/>
      <c r="G490" s="134"/>
      <c r="H490" s="133"/>
      <c r="I490" s="18"/>
    </row>
    <row r="491">
      <c r="A491" s="131"/>
      <c r="B491" s="73"/>
      <c r="E491" s="123"/>
      <c r="G491" s="134"/>
      <c r="H491" s="133"/>
      <c r="I491" s="18"/>
    </row>
    <row r="492">
      <c r="A492" s="131"/>
      <c r="B492" s="73"/>
      <c r="E492" s="123"/>
      <c r="G492" s="134"/>
      <c r="H492" s="133"/>
      <c r="I492" s="18"/>
    </row>
    <row r="493">
      <c r="A493" s="131"/>
      <c r="B493" s="73"/>
      <c r="E493" s="123"/>
      <c r="G493" s="134"/>
      <c r="H493" s="133"/>
      <c r="I493" s="18"/>
    </row>
    <row r="494">
      <c r="A494" s="131"/>
      <c r="B494" s="73"/>
      <c r="E494" s="123"/>
      <c r="G494" s="134"/>
      <c r="H494" s="133"/>
      <c r="I494" s="18"/>
    </row>
    <row r="495">
      <c r="A495" s="131"/>
      <c r="B495" s="73"/>
      <c r="E495" s="123"/>
      <c r="G495" s="134"/>
      <c r="H495" s="133"/>
      <c r="I495" s="18"/>
    </row>
    <row r="496">
      <c r="A496" s="131"/>
      <c r="B496" s="73"/>
      <c r="E496" s="123"/>
      <c r="G496" s="134"/>
      <c r="H496" s="133"/>
      <c r="I496" s="18"/>
    </row>
    <row r="497">
      <c r="A497" s="131"/>
      <c r="B497" s="73"/>
      <c r="E497" s="123"/>
      <c r="G497" s="134"/>
      <c r="H497" s="133"/>
      <c r="I497" s="18"/>
    </row>
    <row r="498">
      <c r="A498" s="131"/>
      <c r="B498" s="73"/>
      <c r="E498" s="123"/>
      <c r="G498" s="134"/>
      <c r="H498" s="133"/>
      <c r="I498" s="18"/>
    </row>
    <row r="499">
      <c r="A499" s="131"/>
      <c r="B499" s="73"/>
      <c r="E499" s="123"/>
      <c r="G499" s="134"/>
      <c r="H499" s="133"/>
      <c r="I499" s="18"/>
    </row>
    <row r="500">
      <c r="A500" s="131"/>
      <c r="B500" s="73"/>
      <c r="E500" s="123"/>
      <c r="G500" s="134"/>
      <c r="H500" s="133"/>
      <c r="I500" s="18"/>
    </row>
    <row r="501">
      <c r="A501" s="131"/>
      <c r="B501" s="73"/>
      <c r="E501" s="123"/>
      <c r="G501" s="134"/>
      <c r="H501" s="133"/>
      <c r="I501" s="18"/>
    </row>
    <row r="502">
      <c r="A502" s="131"/>
      <c r="B502" s="73"/>
      <c r="E502" s="123"/>
      <c r="G502" s="134"/>
      <c r="H502" s="133"/>
      <c r="I502" s="18"/>
    </row>
    <row r="503">
      <c r="A503" s="131"/>
      <c r="B503" s="73"/>
      <c r="E503" s="123"/>
      <c r="G503" s="134"/>
      <c r="H503" s="133"/>
      <c r="I503" s="18"/>
    </row>
    <row r="504">
      <c r="A504" s="131"/>
      <c r="B504" s="73"/>
      <c r="E504" s="123"/>
      <c r="G504" s="134"/>
      <c r="H504" s="133"/>
      <c r="I504" s="18"/>
    </row>
    <row r="505">
      <c r="A505" s="131"/>
      <c r="B505" s="73"/>
      <c r="E505" s="123"/>
      <c r="G505" s="134"/>
      <c r="H505" s="133"/>
      <c r="I505" s="18"/>
    </row>
    <row r="506">
      <c r="A506" s="131"/>
      <c r="B506" s="73"/>
      <c r="E506" s="123"/>
      <c r="G506" s="134"/>
      <c r="H506" s="133"/>
      <c r="I506" s="18"/>
    </row>
    <row r="507">
      <c r="A507" s="131"/>
      <c r="B507" s="73"/>
      <c r="E507" s="123"/>
      <c r="G507" s="134"/>
      <c r="H507" s="133"/>
      <c r="I507" s="18"/>
    </row>
    <row r="508">
      <c r="A508" s="131"/>
      <c r="B508" s="73"/>
      <c r="E508" s="123"/>
      <c r="G508" s="134"/>
      <c r="H508" s="133"/>
      <c r="I508" s="18"/>
    </row>
    <row r="509">
      <c r="A509" s="131"/>
      <c r="B509" s="73"/>
      <c r="E509" s="123"/>
      <c r="G509" s="134"/>
      <c r="H509" s="133"/>
      <c r="I509" s="18"/>
    </row>
    <row r="510">
      <c r="A510" s="131"/>
      <c r="B510" s="73"/>
      <c r="E510" s="123"/>
      <c r="G510" s="134"/>
      <c r="H510" s="133"/>
      <c r="I510" s="18"/>
    </row>
    <row r="511">
      <c r="A511" s="131"/>
      <c r="B511" s="73"/>
      <c r="E511" s="123"/>
      <c r="G511" s="134"/>
      <c r="H511" s="133"/>
      <c r="I511" s="18"/>
    </row>
    <row r="512">
      <c r="A512" s="131"/>
      <c r="B512" s="73"/>
      <c r="E512" s="123"/>
      <c r="G512" s="134"/>
      <c r="H512" s="133"/>
      <c r="I512" s="18"/>
    </row>
    <row r="513">
      <c r="A513" s="131"/>
      <c r="B513" s="73"/>
      <c r="E513" s="123"/>
      <c r="G513" s="134"/>
      <c r="H513" s="133"/>
      <c r="I513" s="18"/>
    </row>
    <row r="514">
      <c r="A514" s="131"/>
      <c r="B514" s="73"/>
      <c r="E514" s="123"/>
      <c r="G514" s="134"/>
      <c r="H514" s="133"/>
      <c r="I514" s="18"/>
    </row>
    <row r="515">
      <c r="A515" s="131"/>
      <c r="B515" s="73"/>
      <c r="E515" s="123"/>
      <c r="G515" s="134"/>
      <c r="H515" s="133"/>
      <c r="I515" s="18"/>
    </row>
    <row r="516">
      <c r="A516" s="131"/>
      <c r="B516" s="73"/>
      <c r="E516" s="123"/>
      <c r="G516" s="134"/>
      <c r="H516" s="133"/>
      <c r="I516" s="18"/>
    </row>
    <row r="517">
      <c r="A517" s="131"/>
      <c r="B517" s="73"/>
      <c r="E517" s="123"/>
      <c r="G517" s="134"/>
      <c r="H517" s="133"/>
      <c r="I517" s="18"/>
    </row>
    <row r="518">
      <c r="A518" s="131"/>
      <c r="B518" s="73"/>
      <c r="E518" s="123"/>
      <c r="G518" s="134"/>
      <c r="H518" s="133"/>
      <c r="I518" s="18"/>
    </row>
    <row r="519">
      <c r="A519" s="131"/>
      <c r="B519" s="73"/>
      <c r="E519" s="123"/>
      <c r="G519" s="134"/>
      <c r="H519" s="133"/>
      <c r="I519" s="18"/>
    </row>
    <row r="520">
      <c r="A520" s="131"/>
      <c r="B520" s="73"/>
      <c r="E520" s="123"/>
      <c r="G520" s="134"/>
      <c r="H520" s="133"/>
      <c r="I520" s="18"/>
    </row>
    <row r="521">
      <c r="A521" s="131"/>
      <c r="B521" s="73"/>
      <c r="E521" s="123"/>
      <c r="G521" s="134"/>
      <c r="H521" s="133"/>
      <c r="I521" s="18"/>
    </row>
    <row r="522">
      <c r="A522" s="131"/>
      <c r="B522" s="73"/>
      <c r="E522" s="123"/>
      <c r="G522" s="134"/>
      <c r="H522" s="133"/>
      <c r="I522" s="18"/>
    </row>
    <row r="523">
      <c r="A523" s="131"/>
      <c r="B523" s="73"/>
      <c r="E523" s="123"/>
      <c r="G523" s="134"/>
      <c r="H523" s="133"/>
      <c r="I523" s="18"/>
    </row>
    <row r="524">
      <c r="A524" s="131"/>
      <c r="B524" s="73"/>
      <c r="E524" s="123"/>
      <c r="G524" s="134"/>
      <c r="H524" s="133"/>
      <c r="I524" s="18"/>
    </row>
    <row r="525">
      <c r="A525" s="131"/>
      <c r="B525" s="73"/>
      <c r="E525" s="123"/>
      <c r="G525" s="134"/>
      <c r="H525" s="133"/>
      <c r="I525" s="18"/>
    </row>
    <row r="526">
      <c r="A526" s="131"/>
      <c r="B526" s="73"/>
      <c r="E526" s="123"/>
      <c r="G526" s="134"/>
      <c r="H526" s="133"/>
      <c r="I526" s="18"/>
    </row>
    <row r="527">
      <c r="A527" s="131"/>
      <c r="B527" s="73"/>
      <c r="E527" s="123"/>
      <c r="G527" s="134"/>
      <c r="H527" s="133"/>
      <c r="I527" s="18"/>
    </row>
    <row r="528">
      <c r="A528" s="131"/>
      <c r="B528" s="73"/>
      <c r="E528" s="123"/>
      <c r="G528" s="134"/>
      <c r="H528" s="133"/>
      <c r="I528" s="18"/>
    </row>
    <row r="529">
      <c r="A529" s="131"/>
      <c r="B529" s="73"/>
      <c r="E529" s="123"/>
      <c r="G529" s="134"/>
      <c r="H529" s="133"/>
      <c r="I529" s="18"/>
    </row>
    <row r="530">
      <c r="A530" s="131"/>
      <c r="B530" s="73"/>
      <c r="E530" s="123"/>
      <c r="G530" s="134"/>
      <c r="H530" s="133"/>
      <c r="I530" s="18"/>
    </row>
    <row r="531">
      <c r="A531" s="131"/>
      <c r="B531" s="73"/>
      <c r="E531" s="123"/>
      <c r="G531" s="134"/>
      <c r="H531" s="133"/>
      <c r="I531" s="18"/>
    </row>
    <row r="532">
      <c r="A532" s="131"/>
      <c r="B532" s="73"/>
      <c r="E532" s="123"/>
      <c r="G532" s="134"/>
      <c r="H532" s="133"/>
      <c r="I532" s="18"/>
    </row>
    <row r="533">
      <c r="A533" s="131"/>
      <c r="B533" s="73"/>
      <c r="E533" s="123"/>
      <c r="G533" s="134"/>
      <c r="H533" s="133"/>
      <c r="I533" s="18"/>
    </row>
    <row r="534">
      <c r="A534" s="131"/>
      <c r="B534" s="73"/>
      <c r="E534" s="123"/>
      <c r="G534" s="134"/>
      <c r="H534" s="133"/>
      <c r="I534" s="18"/>
    </row>
    <row r="535">
      <c r="A535" s="131"/>
      <c r="B535" s="73"/>
      <c r="E535" s="123"/>
      <c r="G535" s="134"/>
      <c r="H535" s="133"/>
      <c r="I535" s="18"/>
    </row>
    <row r="536">
      <c r="A536" s="131"/>
      <c r="B536" s="73"/>
      <c r="E536" s="123"/>
      <c r="G536" s="134"/>
      <c r="H536" s="133"/>
      <c r="I536" s="18"/>
    </row>
    <row r="537">
      <c r="A537" s="131"/>
      <c r="B537" s="73"/>
      <c r="E537" s="123"/>
      <c r="G537" s="134"/>
      <c r="H537" s="133"/>
      <c r="I537" s="18"/>
    </row>
    <row r="538">
      <c r="A538" s="131"/>
      <c r="B538" s="73"/>
      <c r="E538" s="123"/>
      <c r="G538" s="134"/>
      <c r="H538" s="133"/>
      <c r="I538" s="18"/>
    </row>
    <row r="539">
      <c r="A539" s="131"/>
      <c r="B539" s="73"/>
      <c r="E539" s="123"/>
      <c r="G539" s="134"/>
      <c r="H539" s="133"/>
      <c r="I539" s="18"/>
    </row>
    <row r="540">
      <c r="A540" s="131"/>
      <c r="B540" s="73"/>
      <c r="E540" s="123"/>
      <c r="G540" s="134"/>
      <c r="H540" s="133"/>
      <c r="I540" s="18"/>
    </row>
    <row r="541">
      <c r="A541" s="131"/>
      <c r="B541" s="73"/>
      <c r="E541" s="123"/>
      <c r="G541" s="134"/>
      <c r="H541" s="133"/>
      <c r="I541" s="18"/>
    </row>
    <row r="542">
      <c r="A542" s="131"/>
      <c r="B542" s="73"/>
      <c r="E542" s="123"/>
      <c r="G542" s="134"/>
      <c r="H542" s="133"/>
      <c r="I542" s="18"/>
    </row>
    <row r="543">
      <c r="A543" s="131"/>
      <c r="B543" s="73"/>
      <c r="E543" s="123"/>
      <c r="G543" s="134"/>
      <c r="H543" s="133"/>
      <c r="I543" s="18"/>
    </row>
    <row r="544">
      <c r="A544" s="131"/>
      <c r="B544" s="73"/>
      <c r="E544" s="123"/>
      <c r="G544" s="134"/>
      <c r="H544" s="133"/>
      <c r="I544" s="18"/>
    </row>
    <row r="545">
      <c r="A545" s="131"/>
      <c r="B545" s="73"/>
      <c r="E545" s="123"/>
      <c r="G545" s="134"/>
      <c r="H545" s="133"/>
      <c r="I545" s="18"/>
    </row>
    <row r="546">
      <c r="A546" s="131"/>
      <c r="B546" s="73"/>
      <c r="E546" s="123"/>
      <c r="G546" s="134"/>
      <c r="H546" s="133"/>
      <c r="I546" s="18"/>
    </row>
    <row r="547">
      <c r="A547" s="131"/>
      <c r="B547" s="73"/>
      <c r="E547" s="123"/>
      <c r="G547" s="134"/>
      <c r="H547" s="133"/>
      <c r="I547" s="18"/>
    </row>
    <row r="548">
      <c r="A548" s="131"/>
      <c r="B548" s="73"/>
      <c r="E548" s="123"/>
      <c r="G548" s="134"/>
      <c r="H548" s="133"/>
      <c r="I548" s="18"/>
    </row>
    <row r="549">
      <c r="A549" s="131"/>
      <c r="B549" s="73"/>
      <c r="E549" s="123"/>
      <c r="G549" s="134"/>
      <c r="H549" s="133"/>
      <c r="I549" s="18"/>
    </row>
    <row r="550">
      <c r="A550" s="131"/>
      <c r="B550" s="73"/>
      <c r="E550" s="123"/>
      <c r="G550" s="134"/>
      <c r="H550" s="133"/>
      <c r="I550" s="18"/>
    </row>
    <row r="551">
      <c r="A551" s="131"/>
      <c r="B551" s="73"/>
      <c r="E551" s="123"/>
      <c r="G551" s="134"/>
      <c r="H551" s="133"/>
      <c r="I551" s="18"/>
    </row>
    <row r="552">
      <c r="A552" s="131"/>
      <c r="B552" s="73"/>
      <c r="E552" s="123"/>
      <c r="G552" s="134"/>
      <c r="H552" s="133"/>
      <c r="I552" s="18"/>
    </row>
    <row r="553">
      <c r="A553" s="131"/>
      <c r="B553" s="73"/>
      <c r="E553" s="123"/>
      <c r="G553" s="134"/>
      <c r="H553" s="133"/>
      <c r="I553" s="18"/>
    </row>
    <row r="554">
      <c r="A554" s="131"/>
      <c r="B554" s="73"/>
      <c r="E554" s="123"/>
      <c r="G554" s="134"/>
      <c r="H554" s="133"/>
      <c r="I554" s="18"/>
    </row>
    <row r="555">
      <c r="A555" s="131"/>
      <c r="B555" s="73"/>
      <c r="E555" s="123"/>
      <c r="G555" s="134"/>
      <c r="H555" s="133"/>
      <c r="I555" s="18"/>
    </row>
    <row r="556">
      <c r="A556" s="131"/>
      <c r="B556" s="73"/>
      <c r="E556" s="123"/>
      <c r="G556" s="134"/>
      <c r="H556" s="133"/>
      <c r="I556" s="18"/>
    </row>
    <row r="557">
      <c r="A557" s="131"/>
      <c r="B557" s="73"/>
      <c r="E557" s="123"/>
      <c r="G557" s="134"/>
      <c r="H557" s="133"/>
      <c r="I557" s="18"/>
    </row>
    <row r="558">
      <c r="A558" s="131"/>
      <c r="B558" s="73"/>
      <c r="E558" s="123"/>
      <c r="G558" s="134"/>
      <c r="H558" s="133"/>
      <c r="I558" s="18"/>
    </row>
    <row r="559">
      <c r="A559" s="131"/>
      <c r="B559" s="73"/>
      <c r="E559" s="123"/>
      <c r="G559" s="134"/>
      <c r="H559" s="133"/>
      <c r="I559" s="18"/>
    </row>
    <row r="560">
      <c r="A560" s="131"/>
      <c r="B560" s="73"/>
      <c r="E560" s="123"/>
      <c r="G560" s="134"/>
      <c r="H560" s="133"/>
      <c r="I560" s="18"/>
    </row>
    <row r="561">
      <c r="A561" s="131"/>
      <c r="B561" s="73"/>
      <c r="E561" s="123"/>
      <c r="G561" s="134"/>
      <c r="H561" s="133"/>
      <c r="I561" s="18"/>
    </row>
    <row r="562">
      <c r="A562" s="131"/>
      <c r="B562" s="73"/>
      <c r="E562" s="123"/>
      <c r="G562" s="134"/>
      <c r="H562" s="133"/>
      <c r="I562" s="18"/>
    </row>
    <row r="563">
      <c r="A563" s="131"/>
      <c r="B563" s="73"/>
      <c r="E563" s="123"/>
      <c r="G563" s="134"/>
      <c r="H563" s="133"/>
      <c r="I563" s="18"/>
    </row>
    <row r="564">
      <c r="A564" s="131"/>
      <c r="B564" s="73"/>
      <c r="E564" s="123"/>
      <c r="G564" s="134"/>
      <c r="H564" s="133"/>
      <c r="I564" s="18"/>
    </row>
    <row r="565">
      <c r="A565" s="131"/>
      <c r="B565" s="73"/>
      <c r="E565" s="123"/>
      <c r="G565" s="134"/>
      <c r="H565" s="133"/>
      <c r="I565" s="18"/>
    </row>
    <row r="566">
      <c r="A566" s="131"/>
      <c r="B566" s="73"/>
      <c r="E566" s="123"/>
      <c r="G566" s="134"/>
      <c r="H566" s="133"/>
      <c r="I566" s="18"/>
    </row>
    <row r="567">
      <c r="A567" s="131"/>
      <c r="B567" s="73"/>
      <c r="E567" s="123"/>
      <c r="G567" s="134"/>
      <c r="H567" s="133"/>
      <c r="I567" s="18"/>
    </row>
    <row r="568">
      <c r="A568" s="131"/>
      <c r="B568" s="73"/>
      <c r="E568" s="123"/>
      <c r="G568" s="134"/>
      <c r="H568" s="133"/>
      <c r="I568" s="18"/>
    </row>
    <row r="569">
      <c r="A569" s="131"/>
      <c r="B569" s="73"/>
      <c r="E569" s="123"/>
      <c r="G569" s="134"/>
      <c r="H569" s="133"/>
      <c r="I569" s="18"/>
    </row>
    <row r="570">
      <c r="A570" s="131"/>
      <c r="B570" s="73"/>
      <c r="E570" s="123"/>
      <c r="G570" s="134"/>
      <c r="H570" s="133"/>
      <c r="I570" s="18"/>
    </row>
    <row r="571">
      <c r="A571" s="131"/>
      <c r="B571" s="73"/>
      <c r="E571" s="123"/>
      <c r="G571" s="134"/>
      <c r="H571" s="133"/>
      <c r="I571" s="18"/>
    </row>
    <row r="572">
      <c r="A572" s="131"/>
      <c r="B572" s="73"/>
      <c r="E572" s="123"/>
      <c r="G572" s="134"/>
      <c r="H572" s="133"/>
      <c r="I572" s="18"/>
    </row>
    <row r="573">
      <c r="A573" s="131"/>
      <c r="B573" s="73"/>
      <c r="E573" s="123"/>
      <c r="G573" s="134"/>
      <c r="H573" s="133"/>
      <c r="I573" s="18"/>
    </row>
    <row r="574">
      <c r="A574" s="131"/>
      <c r="B574" s="73"/>
      <c r="E574" s="123"/>
      <c r="G574" s="134"/>
      <c r="H574" s="133"/>
      <c r="I574" s="18"/>
    </row>
    <row r="575">
      <c r="A575" s="131"/>
      <c r="B575" s="73"/>
      <c r="E575" s="123"/>
      <c r="G575" s="134"/>
      <c r="H575" s="133"/>
      <c r="I575" s="18"/>
    </row>
    <row r="576">
      <c r="A576" s="131"/>
      <c r="B576" s="73"/>
      <c r="E576" s="123"/>
      <c r="G576" s="134"/>
      <c r="H576" s="133"/>
      <c r="I576" s="18"/>
    </row>
    <row r="577">
      <c r="A577" s="131"/>
      <c r="B577" s="73"/>
      <c r="E577" s="123"/>
      <c r="G577" s="134"/>
      <c r="H577" s="133"/>
      <c r="I577" s="18"/>
    </row>
    <row r="578">
      <c r="A578" s="131"/>
      <c r="B578" s="73"/>
      <c r="E578" s="123"/>
      <c r="G578" s="134"/>
      <c r="H578" s="133"/>
      <c r="I578" s="18"/>
    </row>
    <row r="579">
      <c r="A579" s="131"/>
      <c r="B579" s="73"/>
      <c r="E579" s="123"/>
      <c r="G579" s="134"/>
      <c r="H579" s="133"/>
      <c r="I579" s="18"/>
    </row>
    <row r="580">
      <c r="A580" s="131"/>
      <c r="B580" s="73"/>
      <c r="E580" s="123"/>
      <c r="G580" s="134"/>
      <c r="H580" s="133"/>
      <c r="I580" s="18"/>
    </row>
    <row r="581">
      <c r="A581" s="131"/>
      <c r="B581" s="73"/>
      <c r="E581" s="123"/>
      <c r="G581" s="134"/>
      <c r="H581" s="133"/>
      <c r="I581" s="18"/>
    </row>
    <row r="582">
      <c r="A582" s="131"/>
      <c r="B582" s="73"/>
      <c r="E582" s="123"/>
      <c r="G582" s="134"/>
      <c r="H582" s="133"/>
      <c r="I582" s="18"/>
    </row>
    <row r="583">
      <c r="A583" s="131"/>
      <c r="B583" s="73"/>
      <c r="E583" s="123"/>
      <c r="G583" s="134"/>
      <c r="H583" s="133"/>
      <c r="I583" s="18"/>
    </row>
    <row r="584">
      <c r="A584" s="131"/>
      <c r="B584" s="73"/>
      <c r="E584" s="123"/>
      <c r="G584" s="134"/>
      <c r="H584" s="133"/>
      <c r="I584" s="18"/>
    </row>
    <row r="585">
      <c r="A585" s="131"/>
      <c r="B585" s="73"/>
      <c r="E585" s="123"/>
      <c r="G585" s="134"/>
      <c r="H585" s="133"/>
      <c r="I585" s="18"/>
    </row>
    <row r="586">
      <c r="A586" s="131"/>
      <c r="B586" s="73"/>
      <c r="E586" s="123"/>
      <c r="G586" s="134"/>
      <c r="H586" s="133"/>
      <c r="I586" s="18"/>
    </row>
    <row r="587">
      <c r="A587" s="131"/>
      <c r="B587" s="73"/>
      <c r="E587" s="123"/>
      <c r="G587" s="134"/>
      <c r="H587" s="133"/>
      <c r="I587" s="18"/>
    </row>
    <row r="588">
      <c r="A588" s="131"/>
      <c r="B588" s="73"/>
      <c r="E588" s="123"/>
      <c r="G588" s="134"/>
      <c r="H588" s="133"/>
      <c r="I588" s="18"/>
    </row>
    <row r="589">
      <c r="A589" s="131"/>
      <c r="B589" s="73"/>
      <c r="E589" s="123"/>
      <c r="G589" s="134"/>
      <c r="H589" s="133"/>
      <c r="I589" s="18"/>
    </row>
    <row r="590">
      <c r="A590" s="131"/>
      <c r="B590" s="73"/>
      <c r="E590" s="123"/>
      <c r="G590" s="134"/>
      <c r="H590" s="133"/>
      <c r="I590" s="18"/>
    </row>
    <row r="591">
      <c r="A591" s="131"/>
      <c r="B591" s="73"/>
      <c r="E591" s="123"/>
      <c r="G591" s="134"/>
      <c r="H591" s="133"/>
      <c r="I591" s="18"/>
    </row>
    <row r="592">
      <c r="A592" s="131"/>
      <c r="B592" s="73"/>
      <c r="E592" s="123"/>
      <c r="G592" s="134"/>
      <c r="H592" s="133"/>
      <c r="I592" s="18"/>
    </row>
    <row r="593">
      <c r="A593" s="131"/>
      <c r="B593" s="73"/>
      <c r="E593" s="123"/>
      <c r="G593" s="134"/>
      <c r="H593" s="133"/>
      <c r="I593" s="18"/>
    </row>
    <row r="594">
      <c r="A594" s="131"/>
      <c r="B594" s="73"/>
      <c r="E594" s="123"/>
      <c r="G594" s="134"/>
      <c r="H594" s="133"/>
      <c r="I594" s="18"/>
    </row>
    <row r="595">
      <c r="A595" s="131"/>
      <c r="B595" s="73"/>
      <c r="E595" s="123"/>
      <c r="G595" s="134"/>
      <c r="H595" s="133"/>
      <c r="I595" s="18"/>
    </row>
    <row r="596">
      <c r="A596" s="131"/>
      <c r="B596" s="73"/>
      <c r="E596" s="123"/>
      <c r="G596" s="134"/>
      <c r="H596" s="133"/>
      <c r="I596" s="18"/>
    </row>
    <row r="597">
      <c r="A597" s="131"/>
      <c r="B597" s="73"/>
      <c r="E597" s="123"/>
      <c r="G597" s="134"/>
      <c r="H597" s="133"/>
      <c r="I597" s="18"/>
    </row>
    <row r="598">
      <c r="A598" s="131"/>
      <c r="B598" s="73"/>
      <c r="E598" s="123"/>
      <c r="G598" s="134"/>
      <c r="H598" s="133"/>
      <c r="I598" s="18"/>
    </row>
    <row r="599">
      <c r="A599" s="131"/>
      <c r="B599" s="73"/>
      <c r="E599" s="123"/>
      <c r="G599" s="134"/>
      <c r="H599" s="133"/>
      <c r="I599" s="18"/>
    </row>
    <row r="600">
      <c r="A600" s="131"/>
      <c r="B600" s="73"/>
      <c r="E600" s="123"/>
      <c r="G600" s="134"/>
      <c r="H600" s="133"/>
      <c r="I600" s="18"/>
    </row>
    <row r="601">
      <c r="A601" s="131"/>
      <c r="B601" s="73"/>
      <c r="E601" s="123"/>
      <c r="G601" s="134"/>
      <c r="H601" s="133"/>
      <c r="I601" s="18"/>
    </row>
    <row r="602">
      <c r="A602" s="131"/>
      <c r="B602" s="73"/>
      <c r="E602" s="123"/>
      <c r="G602" s="134"/>
      <c r="H602" s="133"/>
      <c r="I602" s="18"/>
    </row>
    <row r="603">
      <c r="A603" s="131"/>
      <c r="B603" s="73"/>
      <c r="E603" s="123"/>
      <c r="G603" s="134"/>
      <c r="H603" s="133"/>
      <c r="I603" s="18"/>
    </row>
    <row r="604">
      <c r="A604" s="131"/>
      <c r="B604" s="73"/>
      <c r="E604" s="123"/>
      <c r="G604" s="134"/>
      <c r="H604" s="133"/>
      <c r="I604" s="18"/>
    </row>
    <row r="605">
      <c r="A605" s="131"/>
      <c r="B605" s="73"/>
      <c r="E605" s="123"/>
      <c r="G605" s="134"/>
      <c r="H605" s="133"/>
      <c r="I605" s="18"/>
    </row>
    <row r="606">
      <c r="A606" s="131"/>
      <c r="B606" s="73"/>
      <c r="E606" s="123"/>
      <c r="G606" s="134"/>
      <c r="H606" s="133"/>
      <c r="I606" s="18"/>
    </row>
    <row r="607">
      <c r="A607" s="131"/>
      <c r="B607" s="73"/>
      <c r="E607" s="123"/>
      <c r="G607" s="134"/>
      <c r="H607" s="133"/>
      <c r="I607" s="18"/>
    </row>
    <row r="608">
      <c r="A608" s="131"/>
      <c r="B608" s="73"/>
      <c r="E608" s="123"/>
      <c r="G608" s="134"/>
      <c r="H608" s="133"/>
      <c r="I608" s="18"/>
    </row>
    <row r="609">
      <c r="A609" s="131"/>
      <c r="B609" s="73"/>
      <c r="E609" s="123"/>
      <c r="G609" s="134"/>
      <c r="H609" s="133"/>
      <c r="I609" s="18"/>
    </row>
    <row r="610">
      <c r="A610" s="131"/>
      <c r="B610" s="73"/>
      <c r="E610" s="123"/>
      <c r="G610" s="134"/>
      <c r="H610" s="133"/>
      <c r="I610" s="18"/>
    </row>
    <row r="611">
      <c r="A611" s="131"/>
      <c r="B611" s="73"/>
      <c r="E611" s="123"/>
      <c r="G611" s="134"/>
      <c r="H611" s="133"/>
      <c r="I611" s="18"/>
    </row>
    <row r="612">
      <c r="A612" s="131"/>
      <c r="B612" s="73"/>
      <c r="E612" s="123"/>
      <c r="G612" s="134"/>
      <c r="H612" s="133"/>
      <c r="I612" s="18"/>
    </row>
    <row r="613">
      <c r="A613" s="131"/>
      <c r="B613" s="73"/>
      <c r="E613" s="123"/>
      <c r="G613" s="134"/>
      <c r="H613" s="133"/>
      <c r="I613" s="18"/>
    </row>
    <row r="614">
      <c r="A614" s="131"/>
      <c r="B614" s="73"/>
      <c r="E614" s="123"/>
      <c r="G614" s="134"/>
      <c r="H614" s="133"/>
      <c r="I614" s="18"/>
    </row>
    <row r="615">
      <c r="A615" s="131"/>
      <c r="B615" s="73"/>
      <c r="E615" s="123"/>
      <c r="G615" s="134"/>
      <c r="H615" s="133"/>
      <c r="I615" s="18"/>
    </row>
    <row r="616">
      <c r="A616" s="131"/>
      <c r="B616" s="73"/>
      <c r="E616" s="123"/>
      <c r="G616" s="134"/>
      <c r="H616" s="133"/>
      <c r="I616" s="18"/>
    </row>
    <row r="617">
      <c r="A617" s="131"/>
      <c r="B617" s="73"/>
      <c r="E617" s="123"/>
      <c r="G617" s="134"/>
      <c r="H617" s="133"/>
      <c r="I617" s="18"/>
    </row>
    <row r="618">
      <c r="A618" s="131"/>
      <c r="B618" s="73"/>
      <c r="E618" s="123"/>
      <c r="G618" s="134"/>
      <c r="H618" s="133"/>
      <c r="I618" s="18"/>
    </row>
    <row r="619">
      <c r="A619" s="131"/>
      <c r="B619" s="73"/>
      <c r="E619" s="123"/>
      <c r="G619" s="134"/>
      <c r="H619" s="133"/>
      <c r="I619" s="18"/>
    </row>
    <row r="620">
      <c r="A620" s="131"/>
      <c r="B620" s="73"/>
      <c r="E620" s="123"/>
      <c r="G620" s="134"/>
      <c r="H620" s="133"/>
      <c r="I620" s="18"/>
    </row>
    <row r="621">
      <c r="A621" s="131"/>
      <c r="B621" s="73"/>
      <c r="E621" s="123"/>
      <c r="G621" s="134"/>
      <c r="H621" s="133"/>
      <c r="I621" s="18"/>
    </row>
    <row r="622">
      <c r="A622" s="131"/>
      <c r="B622" s="73"/>
      <c r="E622" s="123"/>
      <c r="G622" s="134"/>
      <c r="H622" s="133"/>
      <c r="I622" s="18"/>
    </row>
    <row r="623">
      <c r="A623" s="131"/>
      <c r="B623" s="73"/>
      <c r="E623" s="123"/>
      <c r="G623" s="134"/>
      <c r="H623" s="133"/>
      <c r="I623" s="18"/>
    </row>
    <row r="624">
      <c r="A624" s="131"/>
      <c r="B624" s="73"/>
      <c r="E624" s="123"/>
      <c r="G624" s="134"/>
      <c r="H624" s="133"/>
      <c r="I624" s="18"/>
    </row>
    <row r="625">
      <c r="A625" s="131"/>
      <c r="B625" s="73"/>
      <c r="E625" s="123"/>
      <c r="G625" s="134"/>
      <c r="H625" s="133"/>
      <c r="I625" s="18"/>
    </row>
    <row r="626">
      <c r="A626" s="131"/>
      <c r="B626" s="73"/>
      <c r="E626" s="123"/>
      <c r="G626" s="134"/>
      <c r="H626" s="133"/>
      <c r="I626" s="18"/>
    </row>
    <row r="627">
      <c r="A627" s="131"/>
      <c r="B627" s="73"/>
      <c r="E627" s="123"/>
      <c r="G627" s="134"/>
      <c r="H627" s="133"/>
      <c r="I627" s="18"/>
    </row>
    <row r="628">
      <c r="A628" s="131"/>
      <c r="B628" s="73"/>
      <c r="E628" s="123"/>
      <c r="G628" s="134"/>
      <c r="H628" s="133"/>
      <c r="I628" s="18"/>
    </row>
    <row r="629">
      <c r="A629" s="131"/>
      <c r="B629" s="73"/>
      <c r="E629" s="123"/>
      <c r="G629" s="134"/>
      <c r="H629" s="133"/>
      <c r="I629" s="18"/>
    </row>
    <row r="630">
      <c r="A630" s="131"/>
      <c r="B630" s="73"/>
      <c r="E630" s="123"/>
      <c r="G630" s="134"/>
      <c r="H630" s="133"/>
      <c r="I630" s="18"/>
    </row>
    <row r="631">
      <c r="A631" s="131"/>
      <c r="B631" s="73"/>
      <c r="E631" s="123"/>
      <c r="G631" s="134"/>
      <c r="H631" s="133"/>
      <c r="I631" s="18"/>
    </row>
    <row r="632">
      <c r="A632" s="131"/>
      <c r="B632" s="73"/>
      <c r="E632" s="123"/>
      <c r="G632" s="134"/>
      <c r="H632" s="133"/>
      <c r="I632" s="18"/>
    </row>
    <row r="633">
      <c r="A633" s="131"/>
      <c r="B633" s="73"/>
      <c r="E633" s="123"/>
      <c r="G633" s="134"/>
      <c r="H633" s="133"/>
      <c r="I633" s="18"/>
    </row>
    <row r="634">
      <c r="A634" s="131"/>
      <c r="B634" s="73"/>
      <c r="E634" s="123"/>
      <c r="G634" s="134"/>
      <c r="H634" s="133"/>
      <c r="I634" s="18"/>
    </row>
    <row r="635">
      <c r="A635" s="131"/>
      <c r="B635" s="73"/>
      <c r="E635" s="123"/>
      <c r="G635" s="134"/>
      <c r="H635" s="133"/>
      <c r="I635" s="18"/>
    </row>
    <row r="636">
      <c r="A636" s="131"/>
      <c r="B636" s="73"/>
      <c r="E636" s="123"/>
      <c r="G636" s="134"/>
      <c r="H636" s="133"/>
      <c r="I636" s="18"/>
    </row>
    <row r="637">
      <c r="A637" s="131"/>
      <c r="B637" s="73"/>
      <c r="E637" s="123"/>
      <c r="G637" s="134"/>
      <c r="H637" s="133"/>
      <c r="I637" s="18"/>
    </row>
    <row r="638">
      <c r="A638" s="131"/>
      <c r="B638" s="73"/>
      <c r="E638" s="123"/>
      <c r="G638" s="134"/>
      <c r="H638" s="133"/>
      <c r="I638" s="18"/>
    </row>
    <row r="639">
      <c r="A639" s="131"/>
      <c r="B639" s="73"/>
      <c r="E639" s="123"/>
      <c r="G639" s="134"/>
      <c r="H639" s="133"/>
      <c r="I639" s="18"/>
    </row>
    <row r="640">
      <c r="A640" s="131"/>
      <c r="B640" s="73"/>
      <c r="E640" s="123"/>
      <c r="G640" s="134"/>
      <c r="H640" s="133"/>
      <c r="I640" s="18"/>
    </row>
    <row r="641">
      <c r="A641" s="131"/>
      <c r="B641" s="73"/>
      <c r="E641" s="123"/>
      <c r="G641" s="134"/>
      <c r="H641" s="133"/>
      <c r="I641" s="18"/>
    </row>
    <row r="642">
      <c r="A642" s="131"/>
      <c r="B642" s="73"/>
      <c r="E642" s="123"/>
      <c r="G642" s="134"/>
      <c r="H642" s="133"/>
      <c r="I642" s="18"/>
    </row>
    <row r="643">
      <c r="A643" s="131"/>
      <c r="B643" s="73"/>
      <c r="E643" s="123"/>
      <c r="G643" s="134"/>
      <c r="H643" s="133"/>
      <c r="I643" s="18"/>
    </row>
    <row r="644">
      <c r="A644" s="131"/>
      <c r="B644" s="73"/>
      <c r="E644" s="123"/>
      <c r="G644" s="134"/>
      <c r="H644" s="133"/>
      <c r="I644" s="18"/>
    </row>
    <row r="645">
      <c r="A645" s="131"/>
      <c r="B645" s="73"/>
      <c r="E645" s="123"/>
      <c r="G645" s="134"/>
      <c r="H645" s="133"/>
      <c r="I645" s="18"/>
    </row>
    <row r="646">
      <c r="A646" s="131"/>
      <c r="B646" s="73"/>
      <c r="E646" s="123"/>
      <c r="G646" s="134"/>
      <c r="H646" s="133"/>
      <c r="I646" s="18"/>
    </row>
    <row r="647">
      <c r="A647" s="131"/>
      <c r="B647" s="73"/>
      <c r="E647" s="123"/>
      <c r="G647" s="134"/>
      <c r="H647" s="133"/>
      <c r="I647" s="18"/>
    </row>
    <row r="648">
      <c r="A648" s="131"/>
      <c r="B648" s="73"/>
      <c r="E648" s="123"/>
      <c r="G648" s="134"/>
      <c r="H648" s="133"/>
      <c r="I648" s="18"/>
    </row>
    <row r="649">
      <c r="A649" s="131"/>
      <c r="B649" s="73"/>
      <c r="E649" s="123"/>
      <c r="G649" s="134"/>
      <c r="H649" s="133"/>
      <c r="I649" s="18"/>
    </row>
    <row r="650">
      <c r="A650" s="131"/>
      <c r="B650" s="73"/>
      <c r="E650" s="123"/>
      <c r="G650" s="134"/>
      <c r="H650" s="133"/>
      <c r="I650" s="18"/>
    </row>
    <row r="651">
      <c r="A651" s="131"/>
      <c r="B651" s="73"/>
      <c r="E651" s="123"/>
      <c r="G651" s="134"/>
      <c r="H651" s="133"/>
      <c r="I651" s="18"/>
    </row>
    <row r="652">
      <c r="A652" s="131"/>
      <c r="B652" s="73"/>
      <c r="E652" s="123"/>
      <c r="G652" s="134"/>
      <c r="H652" s="133"/>
      <c r="I652" s="18"/>
    </row>
    <row r="653">
      <c r="A653" s="131"/>
      <c r="B653" s="73"/>
      <c r="E653" s="123"/>
      <c r="G653" s="134"/>
      <c r="H653" s="133"/>
      <c r="I653" s="18"/>
    </row>
    <row r="654">
      <c r="A654" s="131"/>
      <c r="B654" s="73"/>
      <c r="E654" s="123"/>
      <c r="G654" s="134"/>
      <c r="H654" s="133"/>
      <c r="I654" s="18"/>
    </row>
    <row r="655">
      <c r="A655" s="131"/>
      <c r="B655" s="73"/>
      <c r="E655" s="123"/>
      <c r="G655" s="134"/>
      <c r="H655" s="133"/>
      <c r="I655" s="18"/>
    </row>
    <row r="656">
      <c r="A656" s="131"/>
      <c r="B656" s="73"/>
      <c r="E656" s="123"/>
      <c r="G656" s="134"/>
      <c r="H656" s="133"/>
      <c r="I656" s="18"/>
    </row>
    <row r="657">
      <c r="A657" s="131"/>
      <c r="B657" s="73"/>
      <c r="E657" s="123"/>
      <c r="G657" s="134"/>
      <c r="H657" s="133"/>
      <c r="I657" s="18"/>
    </row>
    <row r="658">
      <c r="A658" s="131"/>
      <c r="B658" s="73"/>
      <c r="E658" s="123"/>
      <c r="G658" s="134"/>
      <c r="H658" s="133"/>
      <c r="I658" s="18"/>
    </row>
    <row r="659">
      <c r="A659" s="131"/>
      <c r="B659" s="73"/>
      <c r="E659" s="123"/>
      <c r="G659" s="134"/>
      <c r="H659" s="133"/>
      <c r="I659" s="18"/>
    </row>
    <row r="660">
      <c r="A660" s="131"/>
      <c r="B660" s="73"/>
      <c r="E660" s="123"/>
      <c r="G660" s="134"/>
      <c r="H660" s="133"/>
      <c r="I660" s="18"/>
    </row>
    <row r="661">
      <c r="A661" s="131"/>
      <c r="B661" s="73"/>
      <c r="E661" s="123"/>
      <c r="G661" s="134"/>
      <c r="H661" s="133"/>
      <c r="I661" s="18"/>
    </row>
    <row r="662">
      <c r="A662" s="131"/>
      <c r="B662" s="73"/>
      <c r="E662" s="123"/>
      <c r="G662" s="134"/>
      <c r="H662" s="133"/>
      <c r="I662" s="18"/>
    </row>
    <row r="663">
      <c r="A663" s="131"/>
      <c r="B663" s="73"/>
      <c r="E663" s="123"/>
      <c r="G663" s="134"/>
      <c r="H663" s="133"/>
      <c r="I663" s="18"/>
    </row>
    <row r="664">
      <c r="A664" s="131"/>
      <c r="B664" s="73"/>
      <c r="E664" s="123"/>
      <c r="G664" s="134"/>
      <c r="H664" s="133"/>
      <c r="I664" s="18"/>
    </row>
    <row r="665">
      <c r="A665" s="131"/>
      <c r="B665" s="73"/>
      <c r="E665" s="123"/>
      <c r="G665" s="134"/>
      <c r="H665" s="133"/>
      <c r="I665" s="18"/>
    </row>
    <row r="666">
      <c r="A666" s="131"/>
      <c r="B666" s="73"/>
      <c r="E666" s="123"/>
      <c r="G666" s="134"/>
      <c r="H666" s="133"/>
      <c r="I666" s="18"/>
    </row>
    <row r="667">
      <c r="A667" s="131"/>
      <c r="B667" s="73"/>
      <c r="E667" s="123"/>
      <c r="G667" s="134"/>
      <c r="H667" s="133"/>
      <c r="I667" s="18"/>
    </row>
    <row r="668">
      <c r="A668" s="131"/>
      <c r="B668" s="73"/>
      <c r="E668" s="123"/>
      <c r="G668" s="134"/>
      <c r="H668" s="133"/>
      <c r="I668" s="18"/>
    </row>
    <row r="669">
      <c r="A669" s="131"/>
      <c r="B669" s="73"/>
      <c r="E669" s="123"/>
      <c r="G669" s="134"/>
      <c r="H669" s="133"/>
      <c r="I669" s="18"/>
    </row>
    <row r="670">
      <c r="A670" s="131"/>
      <c r="B670" s="73"/>
      <c r="E670" s="123"/>
      <c r="G670" s="134"/>
      <c r="H670" s="133"/>
      <c r="I670" s="18"/>
    </row>
    <row r="671">
      <c r="A671" s="131"/>
      <c r="B671" s="73"/>
      <c r="E671" s="123"/>
      <c r="G671" s="134"/>
      <c r="H671" s="133"/>
      <c r="I671" s="18"/>
    </row>
    <row r="672">
      <c r="A672" s="131"/>
      <c r="B672" s="73"/>
      <c r="E672" s="123"/>
      <c r="G672" s="134"/>
      <c r="H672" s="133"/>
      <c r="I672" s="18"/>
    </row>
    <row r="673">
      <c r="A673" s="131"/>
      <c r="B673" s="73"/>
      <c r="E673" s="123"/>
      <c r="G673" s="134"/>
      <c r="H673" s="133"/>
      <c r="I673" s="18"/>
    </row>
    <row r="674">
      <c r="A674" s="131"/>
      <c r="B674" s="73"/>
      <c r="E674" s="123"/>
      <c r="G674" s="134"/>
      <c r="H674" s="133"/>
      <c r="I674" s="18"/>
    </row>
    <row r="675">
      <c r="A675" s="131"/>
      <c r="B675" s="73"/>
      <c r="E675" s="123"/>
      <c r="G675" s="134"/>
      <c r="H675" s="133"/>
      <c r="I675" s="18"/>
    </row>
    <row r="676">
      <c r="A676" s="131"/>
      <c r="B676" s="73"/>
      <c r="E676" s="123"/>
      <c r="G676" s="134"/>
      <c r="H676" s="133"/>
      <c r="I676" s="18"/>
    </row>
    <row r="677">
      <c r="A677" s="131"/>
      <c r="B677" s="73"/>
      <c r="E677" s="123"/>
      <c r="G677" s="134"/>
      <c r="H677" s="133"/>
      <c r="I677" s="18"/>
    </row>
    <row r="678">
      <c r="A678" s="131"/>
      <c r="B678" s="73"/>
      <c r="E678" s="123"/>
      <c r="G678" s="134"/>
      <c r="H678" s="133"/>
      <c r="I678" s="18"/>
    </row>
    <row r="679">
      <c r="A679" s="131"/>
      <c r="B679" s="73"/>
      <c r="E679" s="123"/>
      <c r="G679" s="134"/>
      <c r="H679" s="133"/>
      <c r="I679" s="18"/>
    </row>
    <row r="680">
      <c r="A680" s="131"/>
      <c r="B680" s="73"/>
      <c r="E680" s="123"/>
      <c r="G680" s="134"/>
      <c r="H680" s="133"/>
      <c r="I680" s="18"/>
    </row>
    <row r="681">
      <c r="A681" s="131"/>
      <c r="B681" s="73"/>
      <c r="E681" s="123"/>
      <c r="G681" s="134"/>
      <c r="H681" s="133"/>
      <c r="I681" s="18"/>
    </row>
    <row r="682">
      <c r="A682" s="131"/>
      <c r="B682" s="73"/>
      <c r="E682" s="123"/>
      <c r="G682" s="134"/>
      <c r="H682" s="133"/>
      <c r="I682" s="18"/>
    </row>
    <row r="683">
      <c r="A683" s="131"/>
      <c r="B683" s="73"/>
      <c r="E683" s="123"/>
      <c r="G683" s="134"/>
      <c r="H683" s="133"/>
      <c r="I683" s="18"/>
    </row>
    <row r="684">
      <c r="A684" s="131"/>
      <c r="B684" s="73"/>
      <c r="E684" s="123"/>
      <c r="G684" s="134"/>
      <c r="H684" s="133"/>
      <c r="I684" s="18"/>
    </row>
    <row r="685">
      <c r="A685" s="131"/>
      <c r="B685" s="73"/>
      <c r="E685" s="123"/>
      <c r="G685" s="134"/>
      <c r="H685" s="133"/>
      <c r="I685" s="18"/>
    </row>
    <row r="686">
      <c r="A686" s="131"/>
      <c r="B686" s="73"/>
      <c r="E686" s="123"/>
      <c r="G686" s="134"/>
      <c r="H686" s="133"/>
      <c r="I686" s="18"/>
    </row>
    <row r="687">
      <c r="A687" s="131"/>
      <c r="B687" s="73"/>
      <c r="E687" s="123"/>
      <c r="G687" s="134"/>
      <c r="H687" s="133"/>
      <c r="I687" s="18"/>
    </row>
    <row r="688">
      <c r="A688" s="131"/>
      <c r="B688" s="73"/>
      <c r="E688" s="123"/>
      <c r="G688" s="134"/>
      <c r="H688" s="133"/>
      <c r="I688" s="18"/>
    </row>
    <row r="689">
      <c r="A689" s="131"/>
      <c r="B689" s="73"/>
      <c r="E689" s="123"/>
      <c r="G689" s="134"/>
      <c r="H689" s="133"/>
      <c r="I689" s="18"/>
    </row>
    <row r="690">
      <c r="A690" s="131"/>
      <c r="B690" s="73"/>
      <c r="E690" s="123"/>
      <c r="G690" s="134"/>
      <c r="H690" s="133"/>
      <c r="I690" s="18"/>
    </row>
    <row r="691">
      <c r="A691" s="131"/>
      <c r="B691" s="73"/>
      <c r="E691" s="123"/>
      <c r="G691" s="134"/>
      <c r="H691" s="133"/>
      <c r="I691" s="18"/>
    </row>
    <row r="692">
      <c r="A692" s="131"/>
      <c r="B692" s="73"/>
      <c r="E692" s="123"/>
      <c r="G692" s="134"/>
      <c r="H692" s="133"/>
      <c r="I692" s="18"/>
    </row>
    <row r="693">
      <c r="A693" s="131"/>
      <c r="B693" s="73"/>
      <c r="E693" s="123"/>
      <c r="G693" s="134"/>
      <c r="H693" s="133"/>
      <c r="I693" s="18"/>
    </row>
    <row r="694">
      <c r="A694" s="131"/>
      <c r="B694" s="73"/>
      <c r="E694" s="123"/>
      <c r="G694" s="134"/>
      <c r="H694" s="133"/>
      <c r="I694" s="18"/>
    </row>
    <row r="695">
      <c r="A695" s="131"/>
      <c r="B695" s="73"/>
      <c r="E695" s="123"/>
      <c r="G695" s="134"/>
      <c r="H695" s="133"/>
      <c r="I695" s="18"/>
    </row>
    <row r="696">
      <c r="A696" s="131"/>
      <c r="B696" s="73"/>
      <c r="E696" s="123"/>
      <c r="G696" s="134"/>
      <c r="H696" s="133"/>
      <c r="I696" s="18"/>
    </row>
    <row r="697">
      <c r="A697" s="131"/>
      <c r="B697" s="73"/>
      <c r="E697" s="123"/>
      <c r="G697" s="134"/>
      <c r="H697" s="133"/>
      <c r="I697" s="18"/>
    </row>
    <row r="698">
      <c r="A698" s="131"/>
      <c r="B698" s="73"/>
      <c r="E698" s="123"/>
      <c r="G698" s="134"/>
      <c r="H698" s="133"/>
      <c r="I698" s="18"/>
    </row>
    <row r="699">
      <c r="A699" s="131"/>
      <c r="B699" s="73"/>
      <c r="E699" s="123"/>
      <c r="G699" s="134"/>
      <c r="H699" s="133"/>
      <c r="I699" s="18"/>
    </row>
    <row r="700">
      <c r="A700" s="131"/>
      <c r="B700" s="73"/>
      <c r="E700" s="123"/>
      <c r="G700" s="134"/>
      <c r="H700" s="133"/>
      <c r="I700" s="18"/>
    </row>
    <row r="701">
      <c r="A701" s="131"/>
      <c r="B701" s="73"/>
      <c r="E701" s="123"/>
      <c r="G701" s="134"/>
      <c r="H701" s="133"/>
      <c r="I701" s="18"/>
    </row>
    <row r="702">
      <c r="A702" s="131"/>
      <c r="B702" s="73"/>
      <c r="E702" s="123"/>
      <c r="G702" s="134"/>
      <c r="H702" s="133"/>
      <c r="I702" s="18"/>
    </row>
    <row r="703">
      <c r="A703" s="131"/>
      <c r="B703" s="73"/>
      <c r="E703" s="123"/>
      <c r="G703" s="134"/>
      <c r="H703" s="133"/>
      <c r="I703" s="18"/>
    </row>
    <row r="704">
      <c r="A704" s="131"/>
      <c r="B704" s="73"/>
      <c r="E704" s="123"/>
      <c r="G704" s="134"/>
      <c r="H704" s="133"/>
      <c r="I704" s="18"/>
    </row>
    <row r="705">
      <c r="A705" s="131"/>
      <c r="B705" s="73"/>
      <c r="E705" s="123"/>
      <c r="G705" s="134"/>
      <c r="H705" s="133"/>
      <c r="I705" s="18"/>
    </row>
    <row r="706">
      <c r="A706" s="131"/>
      <c r="B706" s="73"/>
      <c r="E706" s="123"/>
      <c r="G706" s="134"/>
      <c r="H706" s="133"/>
      <c r="I706" s="18"/>
    </row>
    <row r="707">
      <c r="A707" s="131"/>
      <c r="B707" s="73"/>
      <c r="E707" s="123"/>
      <c r="G707" s="134"/>
      <c r="H707" s="133"/>
      <c r="I707" s="18"/>
    </row>
    <row r="708">
      <c r="A708" s="131"/>
      <c r="B708" s="73"/>
      <c r="E708" s="123"/>
      <c r="G708" s="134"/>
      <c r="H708" s="133"/>
      <c r="I708" s="18"/>
    </row>
    <row r="709">
      <c r="A709" s="131"/>
      <c r="B709" s="73"/>
      <c r="E709" s="123"/>
      <c r="G709" s="134"/>
      <c r="H709" s="133"/>
      <c r="I709" s="18"/>
    </row>
    <row r="710">
      <c r="A710" s="131"/>
      <c r="B710" s="73"/>
      <c r="E710" s="123"/>
      <c r="G710" s="134"/>
      <c r="H710" s="133"/>
      <c r="I710" s="18"/>
    </row>
    <row r="711">
      <c r="A711" s="131"/>
      <c r="B711" s="73"/>
      <c r="E711" s="123"/>
      <c r="G711" s="134"/>
      <c r="H711" s="133"/>
      <c r="I711" s="18"/>
    </row>
    <row r="712">
      <c r="A712" s="131"/>
      <c r="B712" s="73"/>
      <c r="E712" s="123"/>
      <c r="G712" s="134"/>
      <c r="H712" s="133"/>
      <c r="I712" s="18"/>
    </row>
    <row r="713">
      <c r="A713" s="131"/>
      <c r="B713" s="73"/>
      <c r="E713" s="123"/>
      <c r="G713" s="134"/>
      <c r="H713" s="133"/>
      <c r="I713" s="18"/>
    </row>
    <row r="714">
      <c r="A714" s="131"/>
      <c r="B714" s="73"/>
      <c r="E714" s="123"/>
      <c r="G714" s="134"/>
      <c r="H714" s="133"/>
      <c r="I714" s="18"/>
    </row>
    <row r="715">
      <c r="A715" s="131"/>
      <c r="B715" s="73"/>
      <c r="E715" s="123"/>
      <c r="G715" s="134"/>
      <c r="H715" s="133"/>
      <c r="I715" s="18"/>
    </row>
    <row r="716">
      <c r="A716" s="131"/>
      <c r="B716" s="73"/>
      <c r="E716" s="123"/>
      <c r="G716" s="134"/>
      <c r="H716" s="133"/>
      <c r="I716" s="18"/>
    </row>
    <row r="717">
      <c r="A717" s="131"/>
      <c r="B717" s="73"/>
      <c r="E717" s="123"/>
      <c r="G717" s="134"/>
      <c r="H717" s="133"/>
      <c r="I717" s="18"/>
    </row>
    <row r="718">
      <c r="A718" s="131"/>
      <c r="B718" s="73"/>
      <c r="E718" s="123"/>
      <c r="G718" s="134"/>
      <c r="H718" s="133"/>
      <c r="I718" s="18"/>
    </row>
    <row r="719">
      <c r="A719" s="131"/>
      <c r="B719" s="73"/>
      <c r="E719" s="123"/>
      <c r="G719" s="134"/>
      <c r="H719" s="133"/>
      <c r="I719" s="18"/>
    </row>
    <row r="720">
      <c r="A720" s="131"/>
      <c r="B720" s="73"/>
      <c r="E720" s="123"/>
      <c r="G720" s="134"/>
      <c r="H720" s="133"/>
      <c r="I720" s="18"/>
    </row>
    <row r="721">
      <c r="A721" s="131"/>
      <c r="B721" s="73"/>
      <c r="E721" s="123"/>
      <c r="G721" s="134"/>
      <c r="H721" s="133"/>
      <c r="I721" s="18"/>
    </row>
    <row r="722">
      <c r="A722" s="131"/>
      <c r="B722" s="73"/>
      <c r="E722" s="123"/>
      <c r="G722" s="134"/>
      <c r="H722" s="133"/>
      <c r="I722" s="18"/>
    </row>
    <row r="723">
      <c r="A723" s="131"/>
      <c r="B723" s="73"/>
      <c r="E723" s="123"/>
      <c r="G723" s="134"/>
      <c r="H723" s="133"/>
      <c r="I723" s="18"/>
    </row>
    <row r="724">
      <c r="A724" s="131"/>
      <c r="B724" s="73"/>
      <c r="E724" s="123"/>
      <c r="G724" s="134"/>
      <c r="H724" s="133"/>
      <c r="I724" s="18"/>
    </row>
    <row r="725">
      <c r="A725" s="131"/>
      <c r="B725" s="73"/>
      <c r="E725" s="123"/>
      <c r="G725" s="134"/>
      <c r="H725" s="133"/>
      <c r="I725" s="18"/>
    </row>
    <row r="726">
      <c r="A726" s="131"/>
      <c r="B726" s="73"/>
      <c r="E726" s="123"/>
      <c r="G726" s="134"/>
      <c r="H726" s="133"/>
      <c r="I726" s="18"/>
    </row>
    <row r="727">
      <c r="A727" s="131"/>
      <c r="B727" s="73"/>
      <c r="E727" s="123"/>
      <c r="G727" s="134"/>
      <c r="H727" s="133"/>
      <c r="I727" s="18"/>
    </row>
    <row r="728">
      <c r="A728" s="131"/>
      <c r="B728" s="73"/>
      <c r="E728" s="123"/>
      <c r="G728" s="134"/>
      <c r="H728" s="133"/>
      <c r="I728" s="18"/>
    </row>
    <row r="729">
      <c r="A729" s="131"/>
      <c r="B729" s="73"/>
      <c r="E729" s="123"/>
      <c r="G729" s="134"/>
      <c r="H729" s="133"/>
      <c r="I729" s="18"/>
    </row>
    <row r="730">
      <c r="A730" s="131"/>
      <c r="B730" s="73"/>
      <c r="E730" s="123"/>
      <c r="G730" s="134"/>
      <c r="H730" s="133"/>
      <c r="I730" s="18"/>
    </row>
    <row r="731">
      <c r="A731" s="131"/>
      <c r="B731" s="73"/>
      <c r="E731" s="123"/>
      <c r="G731" s="134"/>
      <c r="H731" s="133"/>
      <c r="I731" s="18"/>
    </row>
    <row r="732">
      <c r="A732" s="131"/>
      <c r="B732" s="73"/>
      <c r="E732" s="123"/>
      <c r="G732" s="134"/>
      <c r="H732" s="133"/>
      <c r="I732" s="18"/>
    </row>
    <row r="733">
      <c r="A733" s="131"/>
      <c r="B733" s="73"/>
      <c r="E733" s="123"/>
      <c r="G733" s="134"/>
      <c r="H733" s="133"/>
      <c r="I733" s="18"/>
    </row>
    <row r="734">
      <c r="A734" s="131"/>
      <c r="B734" s="73"/>
      <c r="E734" s="123"/>
      <c r="G734" s="134"/>
      <c r="H734" s="133"/>
      <c r="I734" s="18"/>
    </row>
    <row r="735">
      <c r="A735" s="131"/>
      <c r="B735" s="73"/>
      <c r="E735" s="123"/>
      <c r="G735" s="134"/>
      <c r="H735" s="133"/>
      <c r="I735" s="18"/>
    </row>
    <row r="736">
      <c r="A736" s="131"/>
      <c r="B736" s="73"/>
      <c r="E736" s="123"/>
      <c r="G736" s="134"/>
      <c r="H736" s="133"/>
      <c r="I736" s="18"/>
    </row>
    <row r="737">
      <c r="A737" s="131"/>
      <c r="B737" s="73"/>
      <c r="E737" s="123"/>
      <c r="G737" s="134"/>
      <c r="H737" s="133"/>
      <c r="I737" s="18"/>
    </row>
    <row r="738">
      <c r="A738" s="131"/>
      <c r="B738" s="73"/>
      <c r="E738" s="123"/>
      <c r="G738" s="134"/>
      <c r="H738" s="133"/>
      <c r="I738" s="18"/>
    </row>
    <row r="739">
      <c r="A739" s="131"/>
      <c r="B739" s="73"/>
      <c r="E739" s="123"/>
      <c r="G739" s="134"/>
      <c r="H739" s="133"/>
      <c r="I739" s="18"/>
    </row>
    <row r="740">
      <c r="A740" s="131"/>
      <c r="B740" s="73"/>
      <c r="E740" s="123"/>
      <c r="G740" s="134"/>
      <c r="H740" s="133"/>
      <c r="I740" s="18"/>
    </row>
    <row r="741">
      <c r="A741" s="131"/>
      <c r="B741" s="73"/>
      <c r="E741" s="123"/>
      <c r="G741" s="134"/>
      <c r="H741" s="133"/>
      <c r="I741" s="18"/>
    </row>
    <row r="742">
      <c r="A742" s="131"/>
      <c r="B742" s="73"/>
      <c r="E742" s="123"/>
      <c r="G742" s="134"/>
      <c r="H742" s="133"/>
      <c r="I742" s="18"/>
    </row>
    <row r="743">
      <c r="A743" s="131"/>
      <c r="B743" s="73"/>
      <c r="E743" s="123"/>
      <c r="G743" s="134"/>
      <c r="H743" s="133"/>
      <c r="I743" s="18"/>
    </row>
    <row r="744">
      <c r="A744" s="131"/>
      <c r="B744" s="73"/>
      <c r="E744" s="123"/>
      <c r="G744" s="134"/>
      <c r="H744" s="133"/>
      <c r="I744" s="18"/>
    </row>
    <row r="745">
      <c r="A745" s="131"/>
      <c r="B745" s="73"/>
      <c r="E745" s="123"/>
      <c r="G745" s="134"/>
      <c r="H745" s="133"/>
      <c r="I745" s="18"/>
    </row>
    <row r="746">
      <c r="A746" s="131"/>
      <c r="B746" s="73"/>
      <c r="E746" s="123"/>
      <c r="G746" s="134"/>
      <c r="H746" s="133"/>
      <c r="I746" s="18"/>
    </row>
    <row r="747">
      <c r="A747" s="131"/>
      <c r="B747" s="73"/>
      <c r="E747" s="123"/>
      <c r="G747" s="134"/>
      <c r="H747" s="133"/>
      <c r="I747" s="18"/>
    </row>
    <row r="748">
      <c r="A748" s="131"/>
      <c r="B748" s="73"/>
      <c r="E748" s="123"/>
      <c r="G748" s="134"/>
      <c r="H748" s="133"/>
      <c r="I748" s="18"/>
    </row>
    <row r="749">
      <c r="A749" s="131"/>
      <c r="B749" s="73"/>
      <c r="E749" s="123"/>
      <c r="G749" s="134"/>
      <c r="H749" s="133"/>
      <c r="I749" s="18"/>
    </row>
    <row r="750">
      <c r="A750" s="131"/>
      <c r="B750" s="73"/>
      <c r="E750" s="123"/>
      <c r="G750" s="134"/>
      <c r="H750" s="133"/>
      <c r="I750" s="18"/>
    </row>
    <row r="751">
      <c r="A751" s="131"/>
      <c r="B751" s="73"/>
      <c r="E751" s="123"/>
      <c r="G751" s="134"/>
      <c r="H751" s="133"/>
      <c r="I751" s="18"/>
    </row>
    <row r="752">
      <c r="A752" s="131"/>
      <c r="B752" s="73"/>
      <c r="E752" s="123"/>
      <c r="G752" s="134"/>
      <c r="H752" s="133"/>
      <c r="I752" s="18"/>
    </row>
    <row r="753">
      <c r="A753" s="131"/>
      <c r="B753" s="73"/>
      <c r="E753" s="123"/>
      <c r="G753" s="134"/>
      <c r="H753" s="133"/>
      <c r="I753" s="18"/>
    </row>
    <row r="754">
      <c r="A754" s="131"/>
      <c r="B754" s="73"/>
      <c r="E754" s="123"/>
      <c r="G754" s="134"/>
      <c r="H754" s="133"/>
      <c r="I754" s="18"/>
    </row>
    <row r="755">
      <c r="A755" s="131"/>
      <c r="B755" s="73"/>
      <c r="E755" s="123"/>
      <c r="G755" s="134"/>
      <c r="H755" s="133"/>
      <c r="I755" s="18"/>
    </row>
    <row r="756">
      <c r="A756" s="131"/>
      <c r="B756" s="73"/>
      <c r="E756" s="123"/>
      <c r="G756" s="134"/>
      <c r="H756" s="133"/>
      <c r="I756" s="18"/>
    </row>
    <row r="757">
      <c r="A757" s="131"/>
      <c r="B757" s="73"/>
      <c r="E757" s="123"/>
      <c r="G757" s="134"/>
      <c r="H757" s="133"/>
      <c r="I757" s="18"/>
    </row>
    <row r="758">
      <c r="A758" s="131"/>
      <c r="B758" s="73"/>
      <c r="E758" s="123"/>
      <c r="G758" s="134"/>
      <c r="H758" s="133"/>
      <c r="I758" s="18"/>
    </row>
    <row r="759">
      <c r="A759" s="131"/>
      <c r="B759" s="73"/>
      <c r="E759" s="123"/>
      <c r="G759" s="134"/>
      <c r="H759" s="133"/>
      <c r="I759" s="18"/>
    </row>
    <row r="760">
      <c r="A760" s="131"/>
      <c r="B760" s="73"/>
      <c r="E760" s="123"/>
      <c r="G760" s="134"/>
      <c r="H760" s="133"/>
      <c r="I760" s="18"/>
    </row>
    <row r="761">
      <c r="A761" s="131"/>
      <c r="B761" s="73"/>
      <c r="E761" s="123"/>
      <c r="G761" s="134"/>
      <c r="H761" s="133"/>
      <c r="I761" s="18"/>
    </row>
    <row r="762">
      <c r="A762" s="131"/>
      <c r="B762" s="73"/>
      <c r="E762" s="123"/>
      <c r="G762" s="134"/>
      <c r="H762" s="133"/>
      <c r="I762" s="18"/>
    </row>
    <row r="763">
      <c r="A763" s="131"/>
      <c r="B763" s="73"/>
      <c r="E763" s="123"/>
      <c r="G763" s="134"/>
      <c r="H763" s="133"/>
      <c r="I763" s="18"/>
    </row>
    <row r="764">
      <c r="A764" s="131"/>
      <c r="B764" s="73"/>
      <c r="E764" s="123"/>
      <c r="G764" s="134"/>
      <c r="H764" s="133"/>
      <c r="I764" s="18"/>
    </row>
    <row r="765">
      <c r="A765" s="131"/>
      <c r="B765" s="73"/>
      <c r="E765" s="123"/>
      <c r="G765" s="134"/>
      <c r="H765" s="133"/>
      <c r="I765" s="18"/>
    </row>
    <row r="766">
      <c r="A766" s="131"/>
      <c r="B766" s="73"/>
      <c r="E766" s="123"/>
      <c r="G766" s="134"/>
      <c r="H766" s="133"/>
      <c r="I766" s="18"/>
    </row>
    <row r="767">
      <c r="A767" s="131"/>
      <c r="B767" s="73"/>
      <c r="E767" s="123"/>
      <c r="G767" s="134"/>
      <c r="H767" s="133"/>
      <c r="I767" s="18"/>
    </row>
    <row r="768">
      <c r="A768" s="131"/>
      <c r="B768" s="73"/>
      <c r="E768" s="123"/>
      <c r="G768" s="134"/>
      <c r="H768" s="133"/>
      <c r="I768" s="18"/>
    </row>
    <row r="769">
      <c r="A769" s="131"/>
      <c r="B769" s="73"/>
      <c r="E769" s="123"/>
      <c r="G769" s="134"/>
      <c r="H769" s="133"/>
      <c r="I769" s="18"/>
    </row>
    <row r="770">
      <c r="A770" s="131"/>
      <c r="B770" s="73"/>
      <c r="E770" s="123"/>
      <c r="G770" s="134"/>
      <c r="H770" s="133"/>
      <c r="I770" s="18"/>
    </row>
    <row r="771">
      <c r="A771" s="131"/>
      <c r="B771" s="73"/>
      <c r="E771" s="123"/>
      <c r="G771" s="134"/>
      <c r="H771" s="133"/>
      <c r="I771" s="18"/>
    </row>
    <row r="772">
      <c r="A772" s="131"/>
      <c r="B772" s="73"/>
      <c r="E772" s="123"/>
      <c r="G772" s="134"/>
      <c r="H772" s="133"/>
      <c r="I772" s="18"/>
    </row>
    <row r="773">
      <c r="A773" s="131"/>
      <c r="B773" s="73"/>
      <c r="E773" s="123"/>
      <c r="G773" s="134"/>
      <c r="H773" s="133"/>
      <c r="I773" s="18"/>
    </row>
    <row r="774">
      <c r="A774" s="131"/>
      <c r="B774" s="73"/>
      <c r="E774" s="123"/>
      <c r="G774" s="134"/>
      <c r="H774" s="133"/>
      <c r="I774" s="18"/>
    </row>
    <row r="775">
      <c r="A775" s="131"/>
      <c r="B775" s="73"/>
      <c r="E775" s="123"/>
      <c r="G775" s="134"/>
      <c r="H775" s="133"/>
      <c r="I775" s="18"/>
    </row>
    <row r="776">
      <c r="A776" s="131"/>
      <c r="B776" s="73"/>
      <c r="E776" s="123"/>
      <c r="G776" s="134"/>
      <c r="H776" s="133"/>
      <c r="I776" s="18"/>
    </row>
    <row r="777">
      <c r="A777" s="131"/>
      <c r="B777" s="73"/>
      <c r="E777" s="123"/>
      <c r="G777" s="134"/>
      <c r="H777" s="133"/>
      <c r="I777" s="18"/>
    </row>
    <row r="778">
      <c r="A778" s="131"/>
      <c r="B778" s="73"/>
      <c r="E778" s="123"/>
      <c r="G778" s="134"/>
      <c r="H778" s="133"/>
      <c r="I778" s="18"/>
    </row>
    <row r="779">
      <c r="A779" s="131"/>
      <c r="B779" s="73"/>
      <c r="E779" s="123"/>
      <c r="G779" s="134"/>
      <c r="H779" s="133"/>
      <c r="I779" s="18"/>
    </row>
    <row r="780">
      <c r="A780" s="131"/>
      <c r="B780" s="73"/>
      <c r="E780" s="123"/>
      <c r="G780" s="134"/>
      <c r="H780" s="133"/>
      <c r="I780" s="18"/>
    </row>
    <row r="781">
      <c r="A781" s="131"/>
      <c r="B781" s="73"/>
      <c r="E781" s="123"/>
      <c r="G781" s="134"/>
      <c r="H781" s="133"/>
      <c r="I781" s="18"/>
    </row>
    <row r="782">
      <c r="A782" s="131"/>
      <c r="B782" s="73"/>
      <c r="E782" s="123"/>
      <c r="G782" s="134"/>
      <c r="H782" s="133"/>
      <c r="I782" s="18"/>
    </row>
    <row r="783">
      <c r="A783" s="131"/>
      <c r="B783" s="73"/>
      <c r="E783" s="123"/>
      <c r="G783" s="134"/>
      <c r="H783" s="133"/>
      <c r="I783" s="18"/>
    </row>
    <row r="784">
      <c r="A784" s="131"/>
      <c r="B784" s="73"/>
      <c r="E784" s="123"/>
      <c r="G784" s="134"/>
      <c r="H784" s="133"/>
      <c r="I784" s="18"/>
    </row>
    <row r="785">
      <c r="A785" s="131"/>
      <c r="B785" s="73"/>
      <c r="E785" s="123"/>
      <c r="G785" s="134"/>
      <c r="H785" s="133"/>
      <c r="I785" s="18"/>
    </row>
    <row r="786">
      <c r="A786" s="131"/>
      <c r="B786" s="73"/>
      <c r="E786" s="123"/>
      <c r="G786" s="134"/>
      <c r="H786" s="133"/>
      <c r="I786" s="18"/>
    </row>
    <row r="787">
      <c r="A787" s="131"/>
      <c r="B787" s="73"/>
      <c r="E787" s="123"/>
      <c r="G787" s="134"/>
      <c r="H787" s="133"/>
      <c r="I787" s="18"/>
    </row>
    <row r="788">
      <c r="A788" s="131"/>
      <c r="B788" s="73"/>
      <c r="E788" s="123"/>
      <c r="G788" s="134"/>
      <c r="H788" s="133"/>
      <c r="I788" s="18"/>
    </row>
    <row r="789">
      <c r="A789" s="131"/>
      <c r="B789" s="73"/>
      <c r="E789" s="123"/>
      <c r="G789" s="134"/>
      <c r="H789" s="133"/>
      <c r="I789" s="18"/>
    </row>
    <row r="790">
      <c r="A790" s="131"/>
      <c r="B790" s="73"/>
      <c r="E790" s="123"/>
      <c r="G790" s="134"/>
      <c r="H790" s="133"/>
      <c r="I790" s="18"/>
    </row>
    <row r="791">
      <c r="A791" s="131"/>
      <c r="B791" s="73"/>
      <c r="E791" s="123"/>
      <c r="G791" s="134"/>
      <c r="H791" s="133"/>
      <c r="I791" s="18"/>
    </row>
    <row r="792">
      <c r="A792" s="131"/>
      <c r="B792" s="73"/>
      <c r="E792" s="123"/>
      <c r="G792" s="134"/>
      <c r="H792" s="133"/>
      <c r="I792" s="18"/>
    </row>
    <row r="793">
      <c r="A793" s="131"/>
      <c r="B793" s="73"/>
      <c r="E793" s="123"/>
      <c r="G793" s="134"/>
      <c r="H793" s="133"/>
      <c r="I793" s="18"/>
    </row>
    <row r="794">
      <c r="A794" s="131"/>
      <c r="B794" s="73"/>
      <c r="E794" s="123"/>
      <c r="G794" s="134"/>
      <c r="H794" s="133"/>
      <c r="I794" s="18"/>
    </row>
    <row r="795">
      <c r="A795" s="131"/>
      <c r="B795" s="73"/>
      <c r="E795" s="123"/>
      <c r="G795" s="134"/>
      <c r="H795" s="133"/>
      <c r="I795" s="18"/>
    </row>
    <row r="796">
      <c r="A796" s="131"/>
      <c r="B796" s="73"/>
      <c r="E796" s="123"/>
      <c r="G796" s="134"/>
      <c r="H796" s="133"/>
      <c r="I796" s="18"/>
    </row>
    <row r="797">
      <c r="A797" s="131"/>
      <c r="B797" s="73"/>
      <c r="E797" s="123"/>
      <c r="G797" s="134"/>
      <c r="H797" s="133"/>
      <c r="I797" s="18"/>
    </row>
    <row r="798">
      <c r="A798" s="131"/>
      <c r="B798" s="73"/>
      <c r="E798" s="123"/>
      <c r="G798" s="134"/>
      <c r="H798" s="133"/>
      <c r="I798" s="18"/>
    </row>
    <row r="799">
      <c r="A799" s="131"/>
      <c r="B799" s="73"/>
      <c r="E799" s="123"/>
      <c r="G799" s="134"/>
      <c r="H799" s="133"/>
      <c r="I799" s="18"/>
    </row>
    <row r="800">
      <c r="A800" s="131"/>
      <c r="B800" s="73"/>
      <c r="E800" s="123"/>
      <c r="G800" s="134"/>
      <c r="H800" s="133"/>
      <c r="I800" s="18"/>
    </row>
    <row r="801">
      <c r="A801" s="131"/>
      <c r="B801" s="73"/>
      <c r="E801" s="123"/>
      <c r="G801" s="134"/>
      <c r="H801" s="133"/>
      <c r="I801" s="18"/>
    </row>
    <row r="802">
      <c r="A802" s="131"/>
      <c r="B802" s="73"/>
      <c r="E802" s="123"/>
      <c r="G802" s="134"/>
      <c r="H802" s="133"/>
      <c r="I802" s="18"/>
    </row>
    <row r="803">
      <c r="A803" s="131"/>
      <c r="B803" s="73"/>
      <c r="E803" s="123"/>
      <c r="G803" s="134"/>
      <c r="H803" s="133"/>
      <c r="I803" s="18"/>
    </row>
    <row r="804">
      <c r="A804" s="131"/>
      <c r="B804" s="73"/>
      <c r="E804" s="123"/>
      <c r="G804" s="134"/>
      <c r="H804" s="133"/>
      <c r="I804" s="18"/>
    </row>
    <row r="805">
      <c r="A805" s="131"/>
      <c r="B805" s="73"/>
      <c r="E805" s="123"/>
      <c r="G805" s="134"/>
      <c r="H805" s="133"/>
      <c r="I805" s="18"/>
    </row>
    <row r="806">
      <c r="A806" s="131"/>
      <c r="B806" s="73"/>
      <c r="E806" s="123"/>
      <c r="G806" s="134"/>
      <c r="H806" s="133"/>
      <c r="I806" s="18"/>
    </row>
    <row r="807">
      <c r="A807" s="131"/>
      <c r="B807" s="73"/>
      <c r="E807" s="123"/>
      <c r="G807" s="134"/>
      <c r="H807" s="133"/>
      <c r="I807" s="18"/>
    </row>
    <row r="808">
      <c r="A808" s="131"/>
      <c r="B808" s="73"/>
      <c r="E808" s="123"/>
      <c r="G808" s="134"/>
      <c r="H808" s="133"/>
      <c r="I808" s="18"/>
    </row>
    <row r="809">
      <c r="A809" s="131"/>
      <c r="B809" s="73"/>
      <c r="E809" s="123"/>
      <c r="G809" s="134"/>
      <c r="H809" s="133"/>
      <c r="I809" s="18"/>
    </row>
    <row r="810">
      <c r="A810" s="131"/>
      <c r="B810" s="73"/>
      <c r="E810" s="123"/>
      <c r="G810" s="134"/>
      <c r="H810" s="133"/>
      <c r="I810" s="18"/>
    </row>
    <row r="811">
      <c r="A811" s="131"/>
      <c r="B811" s="73"/>
      <c r="E811" s="123"/>
      <c r="G811" s="134"/>
      <c r="H811" s="133"/>
      <c r="I811" s="18"/>
    </row>
    <row r="812">
      <c r="A812" s="131"/>
      <c r="B812" s="73"/>
      <c r="E812" s="123"/>
      <c r="G812" s="134"/>
      <c r="H812" s="133"/>
      <c r="I812" s="18"/>
    </row>
    <row r="813">
      <c r="A813" s="131"/>
      <c r="B813" s="73"/>
      <c r="E813" s="123"/>
      <c r="G813" s="134"/>
      <c r="H813" s="133"/>
      <c r="I813" s="18"/>
    </row>
    <row r="814">
      <c r="A814" s="131"/>
      <c r="B814" s="73"/>
      <c r="E814" s="123"/>
      <c r="G814" s="134"/>
      <c r="H814" s="133"/>
      <c r="I814" s="18"/>
    </row>
    <row r="815">
      <c r="A815" s="131"/>
      <c r="B815" s="73"/>
      <c r="E815" s="123"/>
      <c r="G815" s="134"/>
      <c r="H815" s="133"/>
      <c r="I815" s="18"/>
    </row>
    <row r="816">
      <c r="A816" s="131"/>
      <c r="B816" s="73"/>
      <c r="E816" s="123"/>
      <c r="G816" s="134"/>
      <c r="H816" s="133"/>
      <c r="I816" s="18"/>
    </row>
    <row r="817">
      <c r="A817" s="131"/>
      <c r="B817" s="73"/>
      <c r="E817" s="123"/>
      <c r="G817" s="134"/>
      <c r="H817" s="133"/>
      <c r="I817" s="18"/>
    </row>
    <row r="818">
      <c r="A818" s="131"/>
      <c r="B818" s="73"/>
      <c r="E818" s="123"/>
      <c r="G818" s="134"/>
      <c r="H818" s="133"/>
      <c r="I818" s="18"/>
    </row>
    <row r="819">
      <c r="A819" s="131"/>
      <c r="B819" s="73"/>
      <c r="E819" s="123"/>
      <c r="G819" s="134"/>
      <c r="H819" s="133"/>
      <c r="I819" s="18"/>
    </row>
    <row r="820">
      <c r="A820" s="131"/>
      <c r="B820" s="73"/>
      <c r="E820" s="123"/>
      <c r="G820" s="134"/>
      <c r="H820" s="133"/>
      <c r="I820" s="18"/>
    </row>
    <row r="821">
      <c r="A821" s="131"/>
      <c r="B821" s="73"/>
      <c r="E821" s="123"/>
      <c r="G821" s="134"/>
      <c r="H821" s="133"/>
      <c r="I821" s="18"/>
    </row>
    <row r="822">
      <c r="A822" s="131"/>
      <c r="B822" s="73"/>
      <c r="E822" s="123"/>
      <c r="G822" s="134"/>
      <c r="H822" s="133"/>
      <c r="I822" s="18"/>
    </row>
    <row r="823">
      <c r="A823" s="131"/>
      <c r="B823" s="73"/>
      <c r="E823" s="123"/>
      <c r="G823" s="134"/>
      <c r="H823" s="133"/>
      <c r="I823" s="18"/>
    </row>
    <row r="824">
      <c r="A824" s="131"/>
      <c r="B824" s="73"/>
      <c r="E824" s="123"/>
      <c r="G824" s="134"/>
      <c r="H824" s="133"/>
      <c r="I824" s="18"/>
    </row>
    <row r="825">
      <c r="A825" s="131"/>
      <c r="B825" s="73"/>
      <c r="E825" s="123"/>
      <c r="G825" s="134"/>
      <c r="H825" s="133"/>
      <c r="I825" s="18"/>
    </row>
    <row r="826">
      <c r="A826" s="131"/>
      <c r="B826" s="73"/>
      <c r="E826" s="123"/>
      <c r="G826" s="134"/>
      <c r="H826" s="133"/>
      <c r="I826" s="18"/>
    </row>
    <row r="827">
      <c r="A827" s="131"/>
      <c r="B827" s="73"/>
      <c r="E827" s="123"/>
      <c r="G827" s="134"/>
      <c r="H827" s="133"/>
      <c r="I827" s="18"/>
    </row>
    <row r="828">
      <c r="A828" s="131"/>
      <c r="B828" s="73"/>
      <c r="E828" s="123"/>
      <c r="G828" s="134"/>
      <c r="H828" s="133"/>
      <c r="I828" s="18"/>
    </row>
    <row r="829">
      <c r="A829" s="131"/>
      <c r="B829" s="73"/>
      <c r="E829" s="123"/>
      <c r="G829" s="134"/>
      <c r="H829" s="133"/>
      <c r="I829" s="18"/>
    </row>
    <row r="830">
      <c r="A830" s="131"/>
      <c r="B830" s="73"/>
      <c r="E830" s="123"/>
      <c r="G830" s="134"/>
      <c r="H830" s="133"/>
      <c r="I830" s="18"/>
    </row>
    <row r="831">
      <c r="A831" s="131"/>
      <c r="B831" s="73"/>
      <c r="E831" s="123"/>
      <c r="G831" s="134"/>
      <c r="H831" s="133"/>
      <c r="I831" s="18"/>
    </row>
    <row r="832">
      <c r="A832" s="131"/>
      <c r="B832" s="73"/>
      <c r="E832" s="123"/>
      <c r="G832" s="134"/>
      <c r="H832" s="133"/>
      <c r="I832" s="18"/>
    </row>
    <row r="833">
      <c r="A833" s="131"/>
      <c r="B833" s="73"/>
      <c r="E833" s="123"/>
      <c r="G833" s="134"/>
      <c r="H833" s="133"/>
      <c r="I833" s="18"/>
    </row>
    <row r="834">
      <c r="A834" s="131"/>
      <c r="B834" s="73"/>
      <c r="E834" s="123"/>
      <c r="G834" s="134"/>
      <c r="H834" s="133"/>
      <c r="I834" s="18"/>
    </row>
    <row r="835">
      <c r="A835" s="131"/>
      <c r="B835" s="73"/>
      <c r="E835" s="123"/>
      <c r="G835" s="134"/>
      <c r="H835" s="133"/>
      <c r="I835" s="18"/>
    </row>
    <row r="836">
      <c r="A836" s="131"/>
      <c r="B836" s="73"/>
      <c r="E836" s="123"/>
      <c r="G836" s="134"/>
      <c r="H836" s="133"/>
      <c r="I836" s="18"/>
    </row>
    <row r="837">
      <c r="A837" s="131"/>
      <c r="B837" s="73"/>
      <c r="E837" s="123"/>
      <c r="G837" s="134"/>
      <c r="H837" s="133"/>
      <c r="I837" s="18"/>
    </row>
    <row r="838">
      <c r="A838" s="131"/>
      <c r="B838" s="73"/>
      <c r="E838" s="123"/>
      <c r="G838" s="134"/>
      <c r="H838" s="133"/>
      <c r="I838" s="18"/>
    </row>
    <row r="839">
      <c r="A839" s="131"/>
      <c r="B839" s="73"/>
      <c r="E839" s="123"/>
      <c r="G839" s="134"/>
      <c r="H839" s="133"/>
      <c r="I839" s="18"/>
    </row>
    <row r="840">
      <c r="A840" s="131"/>
      <c r="B840" s="73"/>
      <c r="E840" s="123"/>
      <c r="G840" s="134"/>
      <c r="H840" s="133"/>
      <c r="I840" s="18"/>
    </row>
    <row r="841">
      <c r="A841" s="131"/>
      <c r="B841" s="73"/>
      <c r="E841" s="123"/>
      <c r="G841" s="134"/>
      <c r="H841" s="133"/>
      <c r="I841" s="18"/>
    </row>
    <row r="842">
      <c r="A842" s="131"/>
      <c r="B842" s="73"/>
      <c r="E842" s="123"/>
      <c r="G842" s="134"/>
      <c r="H842" s="133"/>
      <c r="I842" s="18"/>
    </row>
    <row r="843">
      <c r="A843" s="131"/>
      <c r="B843" s="73"/>
      <c r="E843" s="123"/>
      <c r="G843" s="134"/>
      <c r="H843" s="133"/>
      <c r="I843" s="18"/>
    </row>
    <row r="844">
      <c r="A844" s="131"/>
      <c r="B844" s="73"/>
      <c r="E844" s="123"/>
      <c r="G844" s="134"/>
      <c r="H844" s="133"/>
      <c r="I844" s="18"/>
    </row>
    <row r="845">
      <c r="A845" s="131"/>
      <c r="B845" s="73"/>
      <c r="E845" s="123"/>
      <c r="G845" s="134"/>
      <c r="H845" s="133"/>
      <c r="I845" s="18"/>
    </row>
    <row r="846">
      <c r="A846" s="131"/>
      <c r="B846" s="73"/>
      <c r="E846" s="123"/>
      <c r="G846" s="134"/>
      <c r="H846" s="133"/>
      <c r="I846" s="18"/>
    </row>
    <row r="847">
      <c r="A847" s="131"/>
      <c r="B847" s="73"/>
      <c r="E847" s="123"/>
      <c r="G847" s="134"/>
      <c r="H847" s="133"/>
      <c r="I847" s="18"/>
    </row>
    <row r="848">
      <c r="A848" s="131"/>
      <c r="B848" s="73"/>
      <c r="E848" s="123"/>
      <c r="G848" s="134"/>
      <c r="H848" s="133"/>
      <c r="I848" s="18"/>
    </row>
    <row r="849">
      <c r="A849" s="131"/>
      <c r="B849" s="73"/>
      <c r="E849" s="123"/>
      <c r="G849" s="134"/>
      <c r="H849" s="133"/>
      <c r="I849" s="18"/>
    </row>
    <row r="850">
      <c r="A850" s="131"/>
      <c r="B850" s="73"/>
      <c r="E850" s="123"/>
      <c r="G850" s="134"/>
      <c r="H850" s="133"/>
      <c r="I850" s="18"/>
    </row>
    <row r="851">
      <c r="A851" s="131"/>
      <c r="B851" s="73"/>
      <c r="E851" s="123"/>
      <c r="G851" s="134"/>
      <c r="H851" s="133"/>
      <c r="I851" s="18"/>
    </row>
    <row r="852">
      <c r="A852" s="131"/>
      <c r="B852" s="73"/>
      <c r="E852" s="123"/>
      <c r="G852" s="134"/>
      <c r="H852" s="133"/>
      <c r="I852" s="18"/>
    </row>
    <row r="853">
      <c r="A853" s="131"/>
      <c r="B853" s="73"/>
      <c r="E853" s="123"/>
      <c r="G853" s="134"/>
      <c r="H853" s="133"/>
      <c r="I853" s="18"/>
    </row>
    <row r="854">
      <c r="A854" s="131"/>
      <c r="B854" s="73"/>
      <c r="E854" s="123"/>
      <c r="G854" s="134"/>
      <c r="H854" s="133"/>
      <c r="I854" s="18"/>
    </row>
    <row r="855">
      <c r="A855" s="131"/>
      <c r="B855" s="73"/>
      <c r="E855" s="123"/>
      <c r="G855" s="134"/>
      <c r="H855" s="133"/>
      <c r="I855" s="18"/>
    </row>
    <row r="856">
      <c r="A856" s="131"/>
      <c r="B856" s="73"/>
      <c r="E856" s="123"/>
      <c r="G856" s="134"/>
      <c r="H856" s="133"/>
      <c r="I856" s="18"/>
    </row>
    <row r="857">
      <c r="A857" s="131"/>
      <c r="B857" s="73"/>
      <c r="E857" s="123"/>
      <c r="G857" s="134"/>
      <c r="H857" s="133"/>
      <c r="I857" s="18"/>
    </row>
    <row r="858">
      <c r="A858" s="131"/>
      <c r="B858" s="73"/>
      <c r="E858" s="123"/>
      <c r="G858" s="134"/>
      <c r="H858" s="133"/>
      <c r="I858" s="18"/>
    </row>
    <row r="859">
      <c r="A859" s="131"/>
      <c r="B859" s="73"/>
      <c r="E859" s="123"/>
      <c r="G859" s="134"/>
      <c r="H859" s="133"/>
      <c r="I859" s="18"/>
    </row>
    <row r="860">
      <c r="A860" s="131"/>
      <c r="B860" s="73"/>
      <c r="E860" s="123"/>
      <c r="G860" s="134"/>
      <c r="H860" s="133"/>
      <c r="I860" s="18"/>
    </row>
    <row r="861">
      <c r="A861" s="131"/>
      <c r="B861" s="73"/>
      <c r="E861" s="123"/>
      <c r="G861" s="134"/>
      <c r="H861" s="133"/>
      <c r="I861" s="18"/>
    </row>
    <row r="862">
      <c r="A862" s="131"/>
      <c r="B862" s="73"/>
      <c r="E862" s="123"/>
      <c r="G862" s="134"/>
      <c r="H862" s="133"/>
      <c r="I862" s="18"/>
    </row>
    <row r="863">
      <c r="A863" s="131"/>
      <c r="B863" s="73"/>
      <c r="E863" s="123"/>
      <c r="G863" s="134"/>
      <c r="H863" s="133"/>
      <c r="I863" s="18"/>
    </row>
    <row r="864">
      <c r="A864" s="131"/>
      <c r="B864" s="73"/>
      <c r="E864" s="123"/>
      <c r="G864" s="134"/>
      <c r="H864" s="133"/>
      <c r="I864" s="18"/>
    </row>
    <row r="865">
      <c r="A865" s="131"/>
      <c r="B865" s="73"/>
      <c r="E865" s="123"/>
      <c r="G865" s="134"/>
      <c r="H865" s="133"/>
      <c r="I865" s="18"/>
    </row>
    <row r="866">
      <c r="A866" s="131"/>
      <c r="B866" s="73"/>
      <c r="E866" s="123"/>
      <c r="G866" s="134"/>
      <c r="H866" s="133"/>
      <c r="I866" s="18"/>
    </row>
    <row r="867">
      <c r="A867" s="131"/>
      <c r="B867" s="73"/>
      <c r="E867" s="123"/>
      <c r="G867" s="134"/>
      <c r="H867" s="133"/>
      <c r="I867" s="18"/>
    </row>
    <row r="868">
      <c r="A868" s="131"/>
      <c r="B868" s="73"/>
      <c r="E868" s="123"/>
      <c r="G868" s="134"/>
      <c r="H868" s="133"/>
      <c r="I868" s="18"/>
    </row>
    <row r="869">
      <c r="A869" s="131"/>
      <c r="B869" s="73"/>
      <c r="E869" s="123"/>
      <c r="G869" s="134"/>
      <c r="H869" s="133"/>
      <c r="I869" s="18"/>
    </row>
    <row r="870">
      <c r="A870" s="131"/>
      <c r="B870" s="73"/>
      <c r="E870" s="123"/>
      <c r="G870" s="134"/>
      <c r="H870" s="133"/>
      <c r="I870" s="18"/>
    </row>
    <row r="871">
      <c r="A871" s="131"/>
      <c r="B871" s="73"/>
      <c r="E871" s="123"/>
      <c r="G871" s="134"/>
      <c r="H871" s="133"/>
      <c r="I871" s="18"/>
    </row>
    <row r="872">
      <c r="A872" s="131"/>
      <c r="B872" s="73"/>
      <c r="E872" s="123"/>
      <c r="G872" s="134"/>
      <c r="H872" s="133"/>
      <c r="I872" s="18"/>
    </row>
    <row r="873">
      <c r="A873" s="131"/>
      <c r="B873" s="73"/>
      <c r="E873" s="123"/>
      <c r="G873" s="134"/>
      <c r="H873" s="133"/>
      <c r="I873" s="18"/>
    </row>
    <row r="874">
      <c r="A874" s="131"/>
      <c r="B874" s="73"/>
      <c r="E874" s="123"/>
      <c r="G874" s="134"/>
      <c r="H874" s="133"/>
      <c r="I874" s="18"/>
    </row>
    <row r="875">
      <c r="A875" s="131"/>
      <c r="B875" s="73"/>
      <c r="E875" s="123"/>
      <c r="G875" s="134"/>
      <c r="H875" s="133"/>
      <c r="I875" s="18"/>
    </row>
    <row r="876">
      <c r="A876" s="131"/>
      <c r="B876" s="73"/>
      <c r="E876" s="123"/>
      <c r="G876" s="134"/>
      <c r="H876" s="133"/>
      <c r="I876" s="18"/>
    </row>
    <row r="877">
      <c r="A877" s="131"/>
      <c r="B877" s="73"/>
      <c r="E877" s="123"/>
      <c r="G877" s="134"/>
      <c r="H877" s="133"/>
      <c r="I877" s="18"/>
    </row>
    <row r="878">
      <c r="A878" s="131"/>
      <c r="B878" s="73"/>
      <c r="E878" s="123"/>
      <c r="G878" s="134"/>
      <c r="H878" s="133"/>
      <c r="I878" s="18"/>
    </row>
    <row r="879">
      <c r="A879" s="131"/>
      <c r="B879" s="73"/>
      <c r="E879" s="123"/>
      <c r="G879" s="134"/>
      <c r="H879" s="133"/>
      <c r="I879" s="18"/>
    </row>
    <row r="880">
      <c r="A880" s="131"/>
      <c r="B880" s="73"/>
      <c r="E880" s="123"/>
      <c r="G880" s="134"/>
      <c r="H880" s="133"/>
      <c r="I880" s="18"/>
    </row>
    <row r="881">
      <c r="A881" s="131"/>
      <c r="B881" s="73"/>
      <c r="E881" s="123"/>
      <c r="G881" s="134"/>
      <c r="H881" s="133"/>
      <c r="I881" s="18"/>
    </row>
    <row r="882">
      <c r="A882" s="131"/>
      <c r="B882" s="73"/>
      <c r="E882" s="123"/>
      <c r="G882" s="134"/>
      <c r="H882" s="133"/>
      <c r="I882" s="18"/>
    </row>
    <row r="883">
      <c r="A883" s="131"/>
      <c r="B883" s="73"/>
      <c r="E883" s="123"/>
      <c r="G883" s="134"/>
      <c r="H883" s="133"/>
      <c r="I883" s="18"/>
    </row>
    <row r="884">
      <c r="A884" s="131"/>
      <c r="B884" s="73"/>
      <c r="E884" s="123"/>
      <c r="G884" s="134"/>
      <c r="H884" s="133"/>
      <c r="I884" s="18"/>
    </row>
    <row r="885">
      <c r="A885" s="131"/>
      <c r="B885" s="73"/>
      <c r="E885" s="123"/>
      <c r="G885" s="134"/>
      <c r="H885" s="133"/>
      <c r="I885" s="18"/>
    </row>
    <row r="886">
      <c r="A886" s="131"/>
      <c r="B886" s="73"/>
      <c r="E886" s="123"/>
      <c r="G886" s="134"/>
      <c r="H886" s="133"/>
      <c r="I886" s="18"/>
    </row>
    <row r="887">
      <c r="A887" s="131"/>
      <c r="B887" s="73"/>
      <c r="E887" s="123"/>
      <c r="G887" s="134"/>
      <c r="H887" s="133"/>
      <c r="I887" s="18"/>
    </row>
    <row r="888">
      <c r="A888" s="131"/>
      <c r="B888" s="73"/>
      <c r="E888" s="123"/>
      <c r="G888" s="134"/>
      <c r="H888" s="133"/>
      <c r="I888" s="18"/>
    </row>
    <row r="889">
      <c r="A889" s="131"/>
      <c r="B889" s="73"/>
      <c r="E889" s="123"/>
      <c r="G889" s="134"/>
      <c r="H889" s="133"/>
      <c r="I889" s="18"/>
    </row>
    <row r="890">
      <c r="A890" s="131"/>
      <c r="B890" s="73"/>
      <c r="E890" s="123"/>
      <c r="G890" s="134"/>
      <c r="H890" s="133"/>
      <c r="I890" s="18"/>
    </row>
    <row r="891">
      <c r="A891" s="131"/>
      <c r="B891" s="73"/>
      <c r="E891" s="123"/>
      <c r="G891" s="134"/>
      <c r="H891" s="133"/>
      <c r="I891" s="18"/>
    </row>
    <row r="892">
      <c r="A892" s="131"/>
      <c r="B892" s="73"/>
      <c r="E892" s="123"/>
      <c r="G892" s="134"/>
      <c r="H892" s="133"/>
      <c r="I892" s="18"/>
    </row>
    <row r="893">
      <c r="A893" s="131"/>
      <c r="B893" s="73"/>
      <c r="E893" s="123"/>
      <c r="G893" s="134"/>
      <c r="H893" s="133"/>
      <c r="I893" s="18"/>
    </row>
    <row r="894">
      <c r="A894" s="131"/>
      <c r="B894" s="73"/>
      <c r="E894" s="123"/>
      <c r="G894" s="134"/>
      <c r="H894" s="133"/>
      <c r="I894" s="18"/>
    </row>
    <row r="895">
      <c r="A895" s="131"/>
      <c r="B895" s="73"/>
      <c r="E895" s="123"/>
      <c r="G895" s="134"/>
      <c r="H895" s="133"/>
      <c r="I895" s="18"/>
    </row>
    <row r="896">
      <c r="A896" s="131"/>
      <c r="B896" s="73"/>
      <c r="E896" s="123"/>
      <c r="G896" s="134"/>
      <c r="H896" s="133"/>
      <c r="I896" s="18"/>
    </row>
    <row r="897">
      <c r="A897" s="131"/>
      <c r="B897" s="73"/>
      <c r="E897" s="123"/>
      <c r="G897" s="134"/>
      <c r="H897" s="133"/>
      <c r="I897" s="18"/>
    </row>
    <row r="898">
      <c r="A898" s="131"/>
      <c r="B898" s="73"/>
      <c r="E898" s="123"/>
      <c r="G898" s="134"/>
      <c r="H898" s="133"/>
      <c r="I898" s="18"/>
    </row>
    <row r="899">
      <c r="A899" s="131"/>
      <c r="B899" s="73"/>
      <c r="E899" s="123"/>
      <c r="G899" s="134"/>
      <c r="H899" s="133"/>
      <c r="I899" s="18"/>
    </row>
    <row r="900">
      <c r="A900" s="131"/>
      <c r="B900" s="73"/>
      <c r="E900" s="123"/>
      <c r="G900" s="134"/>
      <c r="H900" s="133"/>
      <c r="I900" s="18"/>
    </row>
    <row r="901">
      <c r="A901" s="131"/>
      <c r="B901" s="73"/>
      <c r="E901" s="123"/>
      <c r="G901" s="134"/>
      <c r="H901" s="133"/>
      <c r="I901" s="18"/>
    </row>
    <row r="902">
      <c r="A902" s="131"/>
      <c r="B902" s="73"/>
      <c r="E902" s="123"/>
      <c r="G902" s="134"/>
      <c r="H902" s="133"/>
      <c r="I902" s="18"/>
    </row>
    <row r="903">
      <c r="A903" s="131"/>
      <c r="B903" s="73"/>
      <c r="E903" s="123"/>
      <c r="G903" s="134"/>
      <c r="H903" s="133"/>
      <c r="I903" s="18"/>
    </row>
    <row r="904">
      <c r="A904" s="131"/>
      <c r="B904" s="73"/>
      <c r="E904" s="123"/>
      <c r="G904" s="134"/>
      <c r="H904" s="133"/>
      <c r="I904" s="18"/>
    </row>
    <row r="905">
      <c r="A905" s="131"/>
      <c r="B905" s="73"/>
      <c r="E905" s="123"/>
      <c r="G905" s="134"/>
      <c r="H905" s="133"/>
      <c r="I905" s="18"/>
    </row>
    <row r="906">
      <c r="A906" s="131"/>
      <c r="B906" s="73"/>
      <c r="E906" s="123"/>
      <c r="G906" s="134"/>
      <c r="H906" s="133"/>
      <c r="I906" s="18"/>
    </row>
    <row r="907">
      <c r="A907" s="131"/>
      <c r="B907" s="73"/>
      <c r="E907" s="123"/>
      <c r="G907" s="134"/>
      <c r="H907" s="133"/>
      <c r="I907" s="18"/>
    </row>
    <row r="908">
      <c r="A908" s="131"/>
      <c r="B908" s="73"/>
      <c r="E908" s="123"/>
      <c r="G908" s="134"/>
      <c r="H908" s="133"/>
      <c r="I908" s="18"/>
    </row>
    <row r="909">
      <c r="A909" s="131"/>
      <c r="B909" s="73"/>
      <c r="E909" s="123"/>
      <c r="G909" s="134"/>
      <c r="H909" s="133"/>
      <c r="I909" s="18"/>
    </row>
    <row r="910">
      <c r="A910" s="131"/>
      <c r="B910" s="73"/>
      <c r="E910" s="123"/>
      <c r="G910" s="134"/>
      <c r="H910" s="133"/>
      <c r="I910" s="18"/>
    </row>
    <row r="911">
      <c r="A911" s="131"/>
      <c r="B911" s="73"/>
      <c r="E911" s="123"/>
      <c r="G911" s="134"/>
      <c r="H911" s="133"/>
      <c r="I911" s="18"/>
    </row>
    <row r="912">
      <c r="A912" s="131"/>
      <c r="B912" s="73"/>
      <c r="E912" s="123"/>
      <c r="G912" s="134"/>
      <c r="H912" s="133"/>
      <c r="I912" s="18"/>
    </row>
    <row r="913">
      <c r="A913" s="131"/>
      <c r="B913" s="73"/>
      <c r="E913" s="123"/>
      <c r="G913" s="134"/>
      <c r="H913" s="133"/>
      <c r="I913" s="18"/>
    </row>
    <row r="914">
      <c r="A914" s="131"/>
      <c r="B914" s="73"/>
      <c r="E914" s="123"/>
      <c r="G914" s="134"/>
      <c r="H914" s="133"/>
      <c r="I914" s="18"/>
    </row>
    <row r="915">
      <c r="A915" s="131"/>
      <c r="B915" s="73"/>
      <c r="E915" s="123"/>
      <c r="G915" s="134"/>
      <c r="H915" s="133"/>
      <c r="I915" s="18"/>
    </row>
    <row r="916">
      <c r="A916" s="131"/>
      <c r="B916" s="73"/>
      <c r="E916" s="123"/>
      <c r="G916" s="134"/>
      <c r="H916" s="133"/>
      <c r="I916" s="18"/>
    </row>
    <row r="917">
      <c r="A917" s="131"/>
      <c r="B917" s="73"/>
      <c r="E917" s="123"/>
      <c r="G917" s="134"/>
      <c r="H917" s="133"/>
      <c r="I917" s="18"/>
    </row>
    <row r="918">
      <c r="A918" s="131"/>
      <c r="B918" s="73"/>
      <c r="E918" s="123"/>
      <c r="G918" s="134"/>
      <c r="H918" s="133"/>
      <c r="I918" s="18"/>
    </row>
    <row r="919">
      <c r="A919" s="131"/>
      <c r="B919" s="73"/>
      <c r="E919" s="123"/>
      <c r="G919" s="134"/>
      <c r="H919" s="133"/>
      <c r="I919" s="18"/>
    </row>
    <row r="920">
      <c r="A920" s="131"/>
      <c r="B920" s="73"/>
      <c r="E920" s="123"/>
      <c r="G920" s="134"/>
      <c r="H920" s="133"/>
      <c r="I920" s="18"/>
    </row>
    <row r="921">
      <c r="A921" s="131"/>
      <c r="B921" s="73"/>
      <c r="E921" s="123"/>
      <c r="G921" s="134"/>
      <c r="H921" s="133"/>
      <c r="I921" s="18"/>
    </row>
    <row r="922">
      <c r="A922" s="131"/>
      <c r="B922" s="73"/>
      <c r="E922" s="123"/>
      <c r="G922" s="134"/>
      <c r="H922" s="133"/>
      <c r="I922" s="18"/>
    </row>
    <row r="923">
      <c r="A923" s="131"/>
      <c r="B923" s="73"/>
      <c r="E923" s="123"/>
      <c r="G923" s="134"/>
      <c r="H923" s="133"/>
      <c r="I923" s="18"/>
    </row>
    <row r="924">
      <c r="A924" s="131"/>
      <c r="B924" s="73"/>
      <c r="E924" s="123"/>
      <c r="G924" s="134"/>
      <c r="H924" s="133"/>
      <c r="I924" s="18"/>
    </row>
    <row r="925">
      <c r="A925" s="131"/>
      <c r="B925" s="73"/>
      <c r="E925" s="123"/>
      <c r="G925" s="134"/>
      <c r="H925" s="133"/>
      <c r="I925" s="18"/>
    </row>
    <row r="926">
      <c r="A926" s="131"/>
      <c r="B926" s="73"/>
      <c r="E926" s="123"/>
      <c r="G926" s="134"/>
      <c r="H926" s="133"/>
      <c r="I926" s="18"/>
    </row>
    <row r="927">
      <c r="A927" s="131"/>
      <c r="B927" s="73"/>
      <c r="E927" s="123"/>
      <c r="G927" s="134"/>
      <c r="H927" s="133"/>
      <c r="I927" s="18"/>
    </row>
    <row r="928">
      <c r="A928" s="131"/>
      <c r="B928" s="73"/>
      <c r="E928" s="123"/>
      <c r="G928" s="134"/>
      <c r="H928" s="133"/>
      <c r="I928" s="18"/>
    </row>
    <row r="929">
      <c r="A929" s="131"/>
      <c r="B929" s="73"/>
      <c r="E929" s="123"/>
      <c r="G929" s="134"/>
      <c r="H929" s="133"/>
      <c r="I929" s="18"/>
    </row>
    <row r="930">
      <c r="A930" s="131"/>
      <c r="B930" s="73"/>
      <c r="E930" s="123"/>
      <c r="G930" s="134"/>
      <c r="H930" s="133"/>
      <c r="I930" s="18"/>
    </row>
    <row r="931">
      <c r="A931" s="131"/>
      <c r="B931" s="73"/>
      <c r="E931" s="123"/>
      <c r="G931" s="134"/>
      <c r="H931" s="133"/>
      <c r="I931" s="18"/>
    </row>
    <row r="932">
      <c r="A932" s="131"/>
      <c r="B932" s="73"/>
      <c r="E932" s="123"/>
      <c r="G932" s="134"/>
      <c r="H932" s="133"/>
      <c r="I932" s="18"/>
    </row>
    <row r="933">
      <c r="A933" s="131"/>
      <c r="B933" s="73"/>
      <c r="E933" s="123"/>
      <c r="G933" s="134"/>
      <c r="H933" s="133"/>
      <c r="I933" s="18"/>
    </row>
    <row r="934">
      <c r="A934" s="131"/>
      <c r="B934" s="73"/>
      <c r="E934" s="123"/>
      <c r="G934" s="134"/>
      <c r="H934" s="133"/>
      <c r="I934" s="18"/>
    </row>
    <row r="935">
      <c r="A935" s="131"/>
      <c r="B935" s="73"/>
      <c r="E935" s="123"/>
      <c r="G935" s="134"/>
      <c r="H935" s="133"/>
      <c r="I935" s="18"/>
    </row>
    <row r="936">
      <c r="A936" s="131"/>
      <c r="B936" s="73"/>
      <c r="E936" s="123"/>
      <c r="G936" s="134"/>
      <c r="H936" s="133"/>
      <c r="I936" s="18"/>
    </row>
    <row r="937">
      <c r="A937" s="131"/>
      <c r="B937" s="73"/>
      <c r="E937" s="123"/>
      <c r="G937" s="134"/>
      <c r="H937" s="133"/>
      <c r="I937" s="18"/>
    </row>
    <row r="938">
      <c r="A938" s="131"/>
      <c r="B938" s="73"/>
      <c r="E938" s="123"/>
      <c r="G938" s="134"/>
      <c r="H938" s="133"/>
      <c r="I938" s="18"/>
    </row>
    <row r="939">
      <c r="A939" s="131"/>
      <c r="B939" s="73"/>
      <c r="E939" s="123"/>
      <c r="G939" s="134"/>
      <c r="H939" s="133"/>
      <c r="I939" s="18"/>
    </row>
    <row r="940">
      <c r="A940" s="131"/>
      <c r="B940" s="73"/>
      <c r="E940" s="123"/>
      <c r="G940" s="134"/>
      <c r="H940" s="133"/>
      <c r="I940" s="18"/>
    </row>
    <row r="941">
      <c r="A941" s="131"/>
      <c r="B941" s="73"/>
      <c r="E941" s="123"/>
      <c r="G941" s="134"/>
      <c r="H941" s="133"/>
      <c r="I941" s="18"/>
    </row>
    <row r="942">
      <c r="A942" s="131"/>
      <c r="B942" s="73"/>
      <c r="E942" s="123"/>
      <c r="G942" s="134"/>
      <c r="H942" s="133"/>
      <c r="I942" s="18"/>
    </row>
    <row r="943">
      <c r="A943" s="131"/>
      <c r="B943" s="73"/>
      <c r="E943" s="123"/>
      <c r="G943" s="134"/>
      <c r="H943" s="133"/>
      <c r="I943" s="18"/>
    </row>
    <row r="944">
      <c r="A944" s="131"/>
      <c r="B944" s="73"/>
      <c r="E944" s="123"/>
      <c r="G944" s="134"/>
      <c r="H944" s="133"/>
      <c r="I944" s="18"/>
    </row>
    <row r="945">
      <c r="A945" s="131"/>
      <c r="B945" s="73"/>
      <c r="E945" s="123"/>
      <c r="G945" s="134"/>
      <c r="H945" s="133"/>
      <c r="I945" s="18"/>
    </row>
    <row r="946">
      <c r="A946" s="131"/>
      <c r="B946" s="73"/>
      <c r="E946" s="123"/>
      <c r="G946" s="134"/>
      <c r="H946" s="133"/>
      <c r="I946" s="18"/>
    </row>
    <row r="947">
      <c r="A947" s="131"/>
      <c r="B947" s="73"/>
      <c r="E947" s="123"/>
      <c r="G947" s="134"/>
      <c r="H947" s="133"/>
      <c r="I947" s="18"/>
    </row>
    <row r="948">
      <c r="A948" s="131"/>
      <c r="B948" s="73"/>
      <c r="E948" s="123"/>
      <c r="G948" s="134"/>
      <c r="H948" s="133"/>
      <c r="I948" s="18"/>
    </row>
    <row r="949">
      <c r="A949" s="131"/>
      <c r="B949" s="73"/>
      <c r="E949" s="123"/>
      <c r="G949" s="134"/>
      <c r="H949" s="133"/>
      <c r="I949" s="18"/>
    </row>
    <row r="950">
      <c r="A950" s="131"/>
      <c r="B950" s="73"/>
      <c r="E950" s="123"/>
      <c r="G950" s="134"/>
      <c r="H950" s="133"/>
      <c r="I950" s="18"/>
    </row>
    <row r="951">
      <c r="A951" s="131"/>
      <c r="B951" s="73"/>
      <c r="E951" s="123"/>
      <c r="G951" s="134"/>
      <c r="H951" s="133"/>
      <c r="I951" s="18"/>
    </row>
    <row r="952">
      <c r="A952" s="131"/>
      <c r="B952" s="73"/>
      <c r="E952" s="123"/>
      <c r="G952" s="134"/>
      <c r="H952" s="133"/>
      <c r="I952" s="18"/>
    </row>
    <row r="953">
      <c r="A953" s="131"/>
      <c r="B953" s="73"/>
      <c r="E953" s="123"/>
      <c r="G953" s="134"/>
      <c r="H953" s="133"/>
      <c r="I953" s="18"/>
    </row>
    <row r="954">
      <c r="A954" s="131"/>
      <c r="B954" s="73"/>
      <c r="E954" s="123"/>
      <c r="G954" s="134"/>
      <c r="H954" s="133"/>
      <c r="I954" s="18"/>
    </row>
    <row r="955">
      <c r="A955" s="131"/>
      <c r="B955" s="73"/>
      <c r="E955" s="123"/>
      <c r="G955" s="134"/>
      <c r="H955" s="133"/>
      <c r="I955" s="18"/>
    </row>
    <row r="956">
      <c r="A956" s="131"/>
      <c r="B956" s="73"/>
      <c r="E956" s="123"/>
      <c r="G956" s="134"/>
      <c r="H956" s="133"/>
      <c r="I956" s="18"/>
    </row>
    <row r="957">
      <c r="A957" s="131"/>
      <c r="B957" s="73"/>
      <c r="E957" s="123"/>
      <c r="G957" s="134"/>
      <c r="H957" s="133"/>
      <c r="I957" s="18"/>
    </row>
    <row r="958">
      <c r="A958" s="131"/>
      <c r="B958" s="73"/>
      <c r="E958" s="123"/>
      <c r="G958" s="134"/>
      <c r="H958" s="133"/>
      <c r="I958" s="18"/>
    </row>
    <row r="959">
      <c r="A959" s="131"/>
      <c r="B959" s="73"/>
      <c r="E959" s="123"/>
      <c r="G959" s="134"/>
      <c r="H959" s="133"/>
      <c r="I959" s="18"/>
    </row>
    <row r="960">
      <c r="A960" s="131"/>
      <c r="B960" s="73"/>
      <c r="E960" s="123"/>
      <c r="G960" s="134"/>
      <c r="H960" s="133"/>
      <c r="I960" s="18"/>
    </row>
    <row r="961">
      <c r="A961" s="131"/>
      <c r="B961" s="73"/>
      <c r="E961" s="123"/>
      <c r="G961" s="134"/>
      <c r="H961" s="133"/>
      <c r="I961" s="18"/>
    </row>
    <row r="962">
      <c r="A962" s="131"/>
      <c r="B962" s="73"/>
      <c r="E962" s="123"/>
      <c r="G962" s="134"/>
      <c r="H962" s="133"/>
      <c r="I962" s="18"/>
    </row>
    <row r="963">
      <c r="A963" s="131"/>
      <c r="B963" s="73"/>
      <c r="E963" s="123"/>
      <c r="G963" s="134"/>
      <c r="H963" s="133"/>
      <c r="I963" s="18"/>
    </row>
    <row r="964">
      <c r="A964" s="131"/>
      <c r="B964" s="73"/>
      <c r="E964" s="123"/>
      <c r="G964" s="134"/>
      <c r="H964" s="133"/>
      <c r="I964" s="18"/>
    </row>
    <row r="965">
      <c r="A965" s="131"/>
      <c r="B965" s="73"/>
      <c r="E965" s="123"/>
      <c r="G965" s="134"/>
      <c r="H965" s="133"/>
      <c r="I965" s="18"/>
    </row>
    <row r="966">
      <c r="A966" s="131"/>
      <c r="B966" s="73"/>
      <c r="E966" s="123"/>
      <c r="G966" s="134"/>
      <c r="H966" s="133"/>
      <c r="I966" s="18"/>
    </row>
    <row r="967">
      <c r="A967" s="131"/>
      <c r="B967" s="73"/>
      <c r="E967" s="123"/>
      <c r="G967" s="134"/>
      <c r="H967" s="133"/>
      <c r="I967" s="18"/>
    </row>
    <row r="968">
      <c r="A968" s="131"/>
      <c r="B968" s="73"/>
      <c r="E968" s="123"/>
      <c r="G968" s="134"/>
      <c r="H968" s="133"/>
      <c r="I968" s="18"/>
    </row>
    <row r="969">
      <c r="A969" s="131"/>
      <c r="B969" s="73"/>
      <c r="E969" s="123"/>
      <c r="G969" s="134"/>
      <c r="H969" s="133"/>
      <c r="I969" s="18"/>
    </row>
    <row r="970">
      <c r="A970" s="131"/>
      <c r="B970" s="73"/>
      <c r="E970" s="123"/>
      <c r="G970" s="134"/>
      <c r="H970" s="133"/>
      <c r="I970" s="18"/>
    </row>
    <row r="971">
      <c r="A971" s="131"/>
      <c r="B971" s="73"/>
      <c r="E971" s="123"/>
      <c r="G971" s="134"/>
      <c r="H971" s="133"/>
      <c r="I971" s="18"/>
    </row>
    <row r="972">
      <c r="A972" s="131"/>
      <c r="B972" s="73"/>
      <c r="E972" s="123"/>
      <c r="G972" s="134"/>
      <c r="H972" s="133"/>
      <c r="I972" s="18"/>
    </row>
    <row r="973">
      <c r="A973" s="131"/>
      <c r="B973" s="73"/>
      <c r="E973" s="123"/>
      <c r="G973" s="134"/>
      <c r="H973" s="133"/>
      <c r="I973" s="18"/>
    </row>
    <row r="974">
      <c r="A974" s="131"/>
      <c r="B974" s="73"/>
      <c r="E974" s="123"/>
      <c r="G974" s="134"/>
      <c r="H974" s="133"/>
      <c r="I974" s="18"/>
    </row>
    <row r="975">
      <c r="A975" s="131"/>
      <c r="B975" s="73"/>
      <c r="E975" s="123"/>
      <c r="G975" s="134"/>
      <c r="H975" s="133"/>
      <c r="I975" s="18"/>
    </row>
    <row r="976">
      <c r="A976" s="131"/>
      <c r="B976" s="73"/>
      <c r="E976" s="123"/>
      <c r="G976" s="134"/>
      <c r="H976" s="133"/>
      <c r="I976" s="18"/>
    </row>
    <row r="977">
      <c r="A977" s="131"/>
      <c r="B977" s="73"/>
      <c r="E977" s="123"/>
      <c r="G977" s="134"/>
      <c r="H977" s="133"/>
      <c r="I977" s="18"/>
    </row>
    <row r="978">
      <c r="A978" s="131"/>
      <c r="B978" s="73"/>
      <c r="E978" s="123"/>
      <c r="G978" s="134"/>
      <c r="H978" s="133"/>
      <c r="I978" s="18"/>
    </row>
    <row r="979">
      <c r="A979" s="131"/>
      <c r="B979" s="73"/>
      <c r="E979" s="123"/>
      <c r="G979" s="134"/>
      <c r="H979" s="133"/>
      <c r="I979" s="18"/>
    </row>
    <row r="980">
      <c r="A980" s="131"/>
      <c r="B980" s="73"/>
      <c r="E980" s="123"/>
      <c r="G980" s="134"/>
      <c r="H980" s="133"/>
      <c r="I980" s="18"/>
    </row>
    <row r="981">
      <c r="A981" s="131"/>
      <c r="B981" s="73"/>
      <c r="E981" s="123"/>
      <c r="G981" s="134"/>
      <c r="H981" s="133"/>
      <c r="I981" s="18"/>
    </row>
    <row r="982">
      <c r="A982" s="131"/>
      <c r="B982" s="73"/>
      <c r="E982" s="123"/>
      <c r="G982" s="134"/>
      <c r="H982" s="133"/>
      <c r="I982" s="18"/>
    </row>
    <row r="983">
      <c r="A983" s="131"/>
      <c r="B983" s="73"/>
      <c r="E983" s="123"/>
      <c r="G983" s="134"/>
      <c r="H983" s="133"/>
      <c r="I983" s="18"/>
    </row>
    <row r="984">
      <c r="A984" s="131"/>
      <c r="B984" s="73"/>
      <c r="E984" s="123"/>
      <c r="G984" s="134"/>
      <c r="H984" s="133"/>
      <c r="I984" s="18"/>
    </row>
    <row r="985">
      <c r="A985" s="131"/>
      <c r="B985" s="73"/>
      <c r="E985" s="123"/>
      <c r="G985" s="134"/>
      <c r="H985" s="133"/>
      <c r="I985" s="18"/>
    </row>
    <row r="986">
      <c r="A986" s="131"/>
      <c r="B986" s="73"/>
      <c r="E986" s="123"/>
      <c r="G986" s="134"/>
      <c r="H986" s="133"/>
      <c r="I986" s="18"/>
    </row>
    <row r="987">
      <c r="A987" s="131"/>
      <c r="B987" s="73"/>
      <c r="E987" s="123"/>
      <c r="G987" s="134"/>
      <c r="H987" s="133"/>
      <c r="I987" s="18"/>
    </row>
    <row r="988">
      <c r="A988" s="131"/>
      <c r="B988" s="73"/>
      <c r="E988" s="123"/>
      <c r="G988" s="134"/>
      <c r="H988" s="133"/>
      <c r="I988" s="18"/>
    </row>
    <row r="989">
      <c r="A989" s="131"/>
      <c r="B989" s="73"/>
      <c r="E989" s="123"/>
      <c r="G989" s="134"/>
      <c r="H989" s="133"/>
      <c r="I989" s="18"/>
    </row>
    <row r="990">
      <c r="A990" s="131"/>
      <c r="B990" s="73"/>
      <c r="E990" s="123"/>
      <c r="G990" s="134"/>
      <c r="H990" s="133"/>
      <c r="I990" s="18"/>
    </row>
    <row r="991">
      <c r="A991" s="131"/>
      <c r="B991" s="73"/>
      <c r="E991" s="123"/>
      <c r="G991" s="134"/>
      <c r="H991" s="133"/>
      <c r="I991" s="18"/>
    </row>
    <row r="992">
      <c r="A992" s="131"/>
      <c r="B992" s="73"/>
      <c r="E992" s="123"/>
      <c r="G992" s="134"/>
      <c r="H992" s="133"/>
      <c r="I992" s="18"/>
    </row>
    <row r="993">
      <c r="A993" s="131"/>
      <c r="B993" s="73"/>
      <c r="E993" s="123"/>
      <c r="G993" s="134"/>
      <c r="H993" s="133"/>
      <c r="I993" s="18"/>
    </row>
    <row r="994">
      <c r="A994" s="131"/>
      <c r="B994" s="73"/>
      <c r="E994" s="123"/>
      <c r="G994" s="134"/>
      <c r="H994" s="133"/>
      <c r="I994" s="18"/>
    </row>
    <row r="995">
      <c r="A995" s="131"/>
      <c r="B995" s="73"/>
      <c r="E995" s="123"/>
      <c r="G995" s="134"/>
      <c r="H995" s="133"/>
      <c r="I995" s="18"/>
    </row>
    <row r="996">
      <c r="A996" s="131"/>
      <c r="B996" s="73"/>
      <c r="E996" s="123"/>
      <c r="G996" s="134"/>
      <c r="H996" s="133"/>
      <c r="I996" s="18"/>
    </row>
    <row r="997">
      <c r="A997" s="131"/>
      <c r="B997" s="73"/>
      <c r="E997" s="123"/>
      <c r="G997" s="134"/>
      <c r="H997" s="133"/>
      <c r="I997" s="18"/>
    </row>
    <row r="998">
      <c r="A998" s="131"/>
      <c r="B998" s="73"/>
      <c r="E998" s="123"/>
      <c r="G998" s="134"/>
      <c r="H998" s="133"/>
      <c r="I998" s="18"/>
    </row>
    <row r="999">
      <c r="A999" s="131"/>
      <c r="B999" s="73"/>
      <c r="E999" s="123"/>
      <c r="G999" s="134"/>
      <c r="H999" s="133"/>
      <c r="I999" s="18"/>
    </row>
    <row r="1000">
      <c r="A1000" s="131"/>
      <c r="B1000" s="73"/>
      <c r="E1000" s="123"/>
      <c r="G1000" s="134"/>
      <c r="H1000" s="133"/>
      <c r="I1000" s="18"/>
    </row>
    <row r="1001">
      <c r="A1001" s="131"/>
      <c r="B1001" s="73"/>
      <c r="E1001" s="123"/>
      <c r="G1001" s="134"/>
      <c r="H1001" s="133"/>
      <c r="I1001" s="18"/>
    </row>
    <row r="1002">
      <c r="A1002" s="131"/>
      <c r="B1002" s="73"/>
      <c r="E1002" s="123"/>
      <c r="G1002" s="134"/>
      <c r="H1002" s="133"/>
      <c r="I1002" s="18"/>
    </row>
    <row r="1003">
      <c r="A1003" s="131"/>
      <c r="B1003" s="73"/>
      <c r="E1003" s="123"/>
      <c r="G1003" s="134"/>
      <c r="H1003" s="133"/>
      <c r="I1003" s="18"/>
    </row>
    <row r="1004">
      <c r="A1004" s="131"/>
      <c r="B1004" s="73"/>
      <c r="E1004" s="123"/>
      <c r="G1004" s="134"/>
      <c r="H1004" s="133"/>
      <c r="I1004" s="18"/>
    </row>
    <row r="1005">
      <c r="A1005" s="131"/>
      <c r="B1005" s="73"/>
      <c r="E1005" s="123"/>
      <c r="G1005" s="134"/>
      <c r="H1005" s="133"/>
      <c r="I1005" s="18"/>
    </row>
    <row r="1006">
      <c r="A1006" s="131"/>
      <c r="B1006" s="73"/>
      <c r="E1006" s="123"/>
      <c r="G1006" s="134"/>
      <c r="H1006" s="133"/>
      <c r="I1006" s="18"/>
    </row>
    <row r="1007">
      <c r="A1007" s="131"/>
      <c r="B1007" s="73"/>
      <c r="E1007" s="123"/>
      <c r="G1007" s="134"/>
      <c r="H1007" s="133"/>
      <c r="I1007" s="18"/>
    </row>
    <row r="1008">
      <c r="A1008" s="131"/>
      <c r="B1008" s="73"/>
      <c r="E1008" s="123"/>
      <c r="G1008" s="134"/>
      <c r="H1008" s="133"/>
      <c r="I1008" s="18"/>
    </row>
    <row r="1009">
      <c r="A1009" s="131"/>
      <c r="B1009" s="73"/>
      <c r="E1009" s="123"/>
      <c r="G1009" s="134"/>
      <c r="H1009" s="133"/>
      <c r="I1009" s="18"/>
    </row>
    <row r="1010">
      <c r="A1010" s="131"/>
      <c r="B1010" s="73"/>
      <c r="E1010" s="123"/>
      <c r="G1010" s="134"/>
      <c r="H1010" s="133"/>
      <c r="I1010" s="18"/>
    </row>
    <row r="1011">
      <c r="A1011" s="131"/>
      <c r="B1011" s="73"/>
      <c r="E1011" s="123"/>
      <c r="G1011" s="134"/>
      <c r="H1011" s="133"/>
      <c r="I1011" s="18"/>
    </row>
    <row r="1012">
      <c r="A1012" s="131"/>
      <c r="B1012" s="73"/>
      <c r="E1012" s="123"/>
      <c r="G1012" s="134"/>
      <c r="H1012" s="133"/>
      <c r="I1012" s="18"/>
    </row>
    <row r="1013">
      <c r="A1013" s="131"/>
      <c r="B1013" s="73"/>
      <c r="E1013" s="123"/>
      <c r="G1013" s="134"/>
      <c r="H1013" s="133"/>
      <c r="I1013" s="18"/>
    </row>
    <row r="1014">
      <c r="A1014" s="131"/>
      <c r="B1014" s="73"/>
      <c r="E1014" s="123"/>
      <c r="G1014" s="134"/>
      <c r="H1014" s="133"/>
      <c r="I1014" s="18"/>
    </row>
    <row r="1015">
      <c r="A1015" s="131"/>
      <c r="B1015" s="73"/>
      <c r="E1015" s="123"/>
      <c r="G1015" s="134"/>
      <c r="H1015" s="133"/>
      <c r="I1015" s="18"/>
    </row>
    <row r="1016">
      <c r="A1016" s="131"/>
      <c r="B1016" s="73"/>
      <c r="E1016" s="123"/>
      <c r="G1016" s="134"/>
      <c r="H1016" s="133"/>
      <c r="I1016" s="18"/>
    </row>
    <row r="1017">
      <c r="A1017" s="131"/>
      <c r="B1017" s="73"/>
      <c r="E1017" s="123"/>
      <c r="G1017" s="134"/>
      <c r="H1017" s="133"/>
      <c r="I1017" s="18"/>
    </row>
    <row r="1018">
      <c r="A1018" s="131"/>
      <c r="B1018" s="73"/>
      <c r="E1018" s="123"/>
      <c r="G1018" s="134"/>
      <c r="H1018" s="133"/>
      <c r="I1018" s="18"/>
    </row>
    <row r="1019">
      <c r="A1019" s="131"/>
      <c r="B1019" s="73"/>
      <c r="E1019" s="123"/>
      <c r="G1019" s="134"/>
      <c r="H1019" s="133"/>
      <c r="I1019" s="18"/>
    </row>
    <row r="1020">
      <c r="A1020" s="131"/>
      <c r="B1020" s="73"/>
      <c r="E1020" s="123"/>
      <c r="G1020" s="134"/>
      <c r="H1020" s="133"/>
      <c r="I1020" s="18"/>
    </row>
    <row r="1021">
      <c r="A1021" s="131"/>
      <c r="B1021" s="73"/>
      <c r="E1021" s="123"/>
      <c r="G1021" s="134"/>
      <c r="H1021" s="133"/>
      <c r="I1021" s="18"/>
    </row>
    <row r="1022">
      <c r="A1022" s="131"/>
      <c r="B1022" s="73"/>
      <c r="E1022" s="123"/>
      <c r="G1022" s="134"/>
      <c r="H1022" s="133"/>
      <c r="I1022" s="18"/>
    </row>
    <row r="1023">
      <c r="A1023" s="131"/>
      <c r="B1023" s="73"/>
      <c r="E1023" s="123"/>
      <c r="G1023" s="134"/>
      <c r="H1023" s="133"/>
      <c r="I1023" s="18"/>
    </row>
    <row r="1024">
      <c r="A1024" s="131"/>
      <c r="B1024" s="73"/>
      <c r="E1024" s="123"/>
      <c r="G1024" s="134"/>
      <c r="H1024" s="133"/>
      <c r="I1024" s="18"/>
    </row>
    <row r="1025">
      <c r="A1025" s="131"/>
      <c r="B1025" s="73"/>
      <c r="E1025" s="123"/>
      <c r="G1025" s="134"/>
      <c r="H1025" s="133"/>
      <c r="I1025" s="18"/>
    </row>
    <row r="1026">
      <c r="A1026" s="131"/>
      <c r="B1026" s="73"/>
      <c r="E1026" s="123"/>
      <c r="G1026" s="134"/>
      <c r="H1026" s="133"/>
      <c r="I1026" s="18"/>
    </row>
  </sheetData>
  <mergeCells count="8">
    <mergeCell ref="B33:B35"/>
    <mergeCell ref="C33:C35"/>
    <mergeCell ref="D33:D35"/>
    <mergeCell ref="J33:J34"/>
    <mergeCell ref="B48:B50"/>
    <mergeCell ref="C48:C50"/>
    <mergeCell ref="D48:D50"/>
    <mergeCell ref="J48:J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57"/>
    <col customWidth="1" min="4" max="4" width="17.14"/>
    <col customWidth="1" min="6" max="6" width="22.57"/>
    <col customWidth="1" min="10" max="10" width="19.14"/>
    <col customWidth="1" min="11" max="11" width="21.57"/>
    <col customWidth="1" min="12" max="12" width="44.86"/>
    <col customWidth="1" min="13" max="13" width="25.71"/>
    <col customWidth="1" min="14" max="14" width="45.0"/>
  </cols>
  <sheetData>
    <row r="1">
      <c r="A1" s="126" t="s">
        <v>1467</v>
      </c>
      <c r="B1" s="140" t="s">
        <v>4</v>
      </c>
      <c r="C1" s="12" t="s">
        <v>1468</v>
      </c>
      <c r="D1" s="12" t="s">
        <v>1333</v>
      </c>
      <c r="E1" s="123" t="s">
        <v>1334</v>
      </c>
      <c r="F1" s="12" t="s">
        <v>6</v>
      </c>
      <c r="G1" s="124" t="s">
        <v>1335</v>
      </c>
      <c r="H1" s="124" t="s">
        <v>1336</v>
      </c>
      <c r="I1" s="22" t="s">
        <v>1337</v>
      </c>
      <c r="J1" s="22" t="s">
        <v>1469</v>
      </c>
      <c r="K1" s="22" t="s">
        <v>1338</v>
      </c>
      <c r="L1" s="22" t="s">
        <v>1470</v>
      </c>
      <c r="M1" s="12" t="s">
        <v>1332</v>
      </c>
      <c r="N1" s="12" t="s">
        <v>1340</v>
      </c>
    </row>
    <row r="2" ht="60.0" customHeight="1">
      <c r="A2" s="12">
        <v>37.0</v>
      </c>
      <c r="B2" s="141">
        <v>44052.0</v>
      </c>
      <c r="C2" s="106" t="s">
        <v>1471</v>
      </c>
      <c r="D2" s="12" t="s">
        <v>843</v>
      </c>
      <c r="E2" s="129" t="s">
        <v>1472</v>
      </c>
      <c r="F2" s="12" t="s">
        <v>1473</v>
      </c>
      <c r="G2" s="25" t="s">
        <v>1474</v>
      </c>
      <c r="H2" s="124">
        <v>5.0</v>
      </c>
      <c r="I2" s="22">
        <v>50000.0</v>
      </c>
      <c r="J2" s="22">
        <v>0.0</v>
      </c>
      <c r="K2" s="22">
        <v>50000.0</v>
      </c>
      <c r="L2" s="22"/>
      <c r="M2" s="12">
        <v>90300.0</v>
      </c>
      <c r="N2" s="30" t="s">
        <v>1356</v>
      </c>
    </row>
    <row r="3">
      <c r="A3" s="12">
        <v>38.0</v>
      </c>
      <c r="B3" s="141">
        <v>44174.0</v>
      </c>
      <c r="C3" s="12" t="s">
        <v>1475</v>
      </c>
      <c r="D3" s="12" t="s">
        <v>477</v>
      </c>
      <c r="E3" s="129" t="s">
        <v>1476</v>
      </c>
      <c r="F3" s="12" t="s">
        <v>1477</v>
      </c>
      <c r="G3" s="73"/>
      <c r="H3" s="124">
        <v>1.5</v>
      </c>
      <c r="I3" s="22">
        <v>15000.0</v>
      </c>
      <c r="J3" s="22">
        <v>5000.0</v>
      </c>
      <c r="K3" s="22">
        <v>10000.0</v>
      </c>
      <c r="L3" s="22"/>
      <c r="N3" s="30" t="s">
        <v>1356</v>
      </c>
    </row>
    <row r="4">
      <c r="A4" s="12">
        <v>39.0</v>
      </c>
      <c r="B4" s="140" t="s">
        <v>1478</v>
      </c>
      <c r="C4" s="12" t="s">
        <v>1479</v>
      </c>
      <c r="D4" s="12" t="s">
        <v>843</v>
      </c>
      <c r="E4" s="123"/>
      <c r="G4" s="25">
        <v>5.27</v>
      </c>
      <c r="H4" s="124">
        <v>5.77</v>
      </c>
      <c r="I4" s="22">
        <v>52000.0</v>
      </c>
      <c r="J4" s="22" t="s">
        <v>1480</v>
      </c>
      <c r="K4" s="22">
        <v>35000.0</v>
      </c>
      <c r="L4" s="22" t="s">
        <v>1481</v>
      </c>
      <c r="M4" s="12">
        <v>90570.0</v>
      </c>
      <c r="N4" s="30" t="s">
        <v>1382</v>
      </c>
    </row>
    <row r="5">
      <c r="A5" s="12">
        <v>40.0</v>
      </c>
      <c r="B5" s="140" t="s">
        <v>1373</v>
      </c>
      <c r="C5" s="12" t="s">
        <v>1482</v>
      </c>
      <c r="D5" s="12" t="s">
        <v>1483</v>
      </c>
      <c r="E5" s="129" t="s">
        <v>1484</v>
      </c>
      <c r="F5" s="12" t="s">
        <v>1485</v>
      </c>
      <c r="G5" s="25" t="s">
        <v>1486</v>
      </c>
      <c r="H5" s="124" t="s">
        <v>1487</v>
      </c>
      <c r="I5" s="22" t="s">
        <v>1488</v>
      </c>
      <c r="J5" s="22" t="s">
        <v>1489</v>
      </c>
      <c r="K5" s="22" t="s">
        <v>1490</v>
      </c>
      <c r="L5" s="18"/>
      <c r="M5" s="12">
        <v>90356.0</v>
      </c>
      <c r="N5" s="30" t="s">
        <v>1491</v>
      </c>
    </row>
    <row r="6">
      <c r="A6" s="12">
        <v>41.0</v>
      </c>
      <c r="B6" s="140" t="s">
        <v>1492</v>
      </c>
      <c r="C6" s="12" t="s">
        <v>1493</v>
      </c>
      <c r="D6" s="12" t="s">
        <v>1135</v>
      </c>
      <c r="E6" s="123"/>
      <c r="F6" s="12" t="s">
        <v>1493</v>
      </c>
      <c r="G6" s="25" t="s">
        <v>1474</v>
      </c>
      <c r="H6" s="124">
        <v>35.0</v>
      </c>
      <c r="I6" s="22">
        <v>190000.0</v>
      </c>
      <c r="J6" s="22">
        <v>40000.0</v>
      </c>
      <c r="K6" s="22">
        <v>105000.0</v>
      </c>
      <c r="L6" s="22" t="s">
        <v>1494</v>
      </c>
      <c r="M6" s="12" t="s">
        <v>1495</v>
      </c>
      <c r="N6" s="30" t="s">
        <v>1496</v>
      </c>
    </row>
    <row r="7">
      <c r="A7" s="12">
        <v>42.0</v>
      </c>
      <c r="B7" s="141">
        <v>43961.0</v>
      </c>
      <c r="C7" s="12" t="s">
        <v>1497</v>
      </c>
      <c r="D7" s="12" t="s">
        <v>843</v>
      </c>
      <c r="E7" s="123"/>
      <c r="F7" s="12" t="s">
        <v>1498</v>
      </c>
      <c r="G7" s="25" t="s">
        <v>1474</v>
      </c>
      <c r="H7" s="124">
        <v>3.0</v>
      </c>
      <c r="I7" s="22">
        <v>30000.0</v>
      </c>
      <c r="J7" s="22">
        <v>10000.0</v>
      </c>
      <c r="K7" s="22">
        <v>20000.0</v>
      </c>
      <c r="L7" s="22" t="s">
        <v>1499</v>
      </c>
      <c r="M7" s="12">
        <v>90800.0</v>
      </c>
      <c r="N7" s="30" t="s">
        <v>1500</v>
      </c>
    </row>
    <row r="8">
      <c r="A8" s="12">
        <v>43.0</v>
      </c>
      <c r="B8" s="142">
        <v>44114.0</v>
      </c>
      <c r="C8" s="12" t="s">
        <v>1501</v>
      </c>
      <c r="D8" s="12" t="s">
        <v>1403</v>
      </c>
      <c r="E8" s="129" t="s">
        <v>1502</v>
      </c>
      <c r="F8" s="12" t="s">
        <v>1503</v>
      </c>
      <c r="G8" s="25">
        <v>1.5</v>
      </c>
      <c r="H8" s="134"/>
      <c r="I8" s="18"/>
      <c r="J8" s="18"/>
      <c r="K8" s="18"/>
      <c r="L8" s="22" t="s">
        <v>1504</v>
      </c>
      <c r="N8" s="30" t="s">
        <v>1505</v>
      </c>
    </row>
    <row r="9">
      <c r="A9" s="12">
        <v>44.0</v>
      </c>
      <c r="B9" s="140" t="s">
        <v>1506</v>
      </c>
      <c r="C9" s="12" t="s">
        <v>1507</v>
      </c>
      <c r="D9" s="12" t="s">
        <v>1508</v>
      </c>
      <c r="E9" s="123"/>
      <c r="F9" s="12" t="s">
        <v>1509</v>
      </c>
      <c r="G9" s="25">
        <v>24.0</v>
      </c>
      <c r="H9" s="124">
        <v>28.0</v>
      </c>
      <c r="I9" s="18"/>
      <c r="J9" s="22">
        <v>150000.0</v>
      </c>
      <c r="K9" s="22">
        <v>100000.0</v>
      </c>
      <c r="L9" s="22" t="s">
        <v>1510</v>
      </c>
      <c r="M9" s="12">
        <v>91570.0</v>
      </c>
      <c r="N9" s="30" t="s">
        <v>1511</v>
      </c>
    </row>
    <row r="10">
      <c r="A10" s="12">
        <v>45.0</v>
      </c>
      <c r="B10" s="141">
        <v>43841.0</v>
      </c>
      <c r="C10" s="12" t="s">
        <v>1512</v>
      </c>
      <c r="D10" s="12" t="s">
        <v>1513</v>
      </c>
      <c r="E10" s="129" t="s">
        <v>1514</v>
      </c>
      <c r="F10" s="12" t="s">
        <v>1515</v>
      </c>
      <c r="G10" s="73"/>
      <c r="H10" s="124">
        <v>4.0</v>
      </c>
      <c r="I10" s="22">
        <v>36000.0</v>
      </c>
      <c r="J10" s="22">
        <v>5000.0</v>
      </c>
      <c r="K10" s="22">
        <v>31000.0</v>
      </c>
      <c r="L10" s="22" t="s">
        <v>1516</v>
      </c>
      <c r="M10" s="12">
        <v>88710.0</v>
      </c>
      <c r="N10" s="30" t="s">
        <v>1517</v>
      </c>
    </row>
    <row r="11">
      <c r="A11" s="12">
        <v>46.0</v>
      </c>
      <c r="B11" s="141">
        <v>43901.0</v>
      </c>
      <c r="C11" s="12" t="s">
        <v>1518</v>
      </c>
      <c r="D11" s="12" t="s">
        <v>1033</v>
      </c>
      <c r="E11" s="129" t="s">
        <v>1519</v>
      </c>
      <c r="F11" s="12" t="s">
        <v>1520</v>
      </c>
      <c r="G11" s="73"/>
      <c r="H11" s="124">
        <v>20.41</v>
      </c>
      <c r="I11" s="22">
        <v>196000.0</v>
      </c>
      <c r="J11" s="22">
        <v>195000.0</v>
      </c>
      <c r="K11" s="22">
        <v>1000.0</v>
      </c>
      <c r="L11" s="22" t="s">
        <v>1521</v>
      </c>
      <c r="M11" s="12" t="s">
        <v>1522</v>
      </c>
      <c r="N11" s="30" t="s">
        <v>1523</v>
      </c>
    </row>
    <row r="12">
      <c r="A12" s="12">
        <v>47.0</v>
      </c>
      <c r="B12" s="140" t="s">
        <v>1524</v>
      </c>
      <c r="C12" s="12" t="s">
        <v>1525</v>
      </c>
      <c r="D12" s="12" t="s">
        <v>477</v>
      </c>
      <c r="E12" s="123"/>
      <c r="F12" s="12" t="s">
        <v>1526</v>
      </c>
      <c r="G12" s="25" t="s">
        <v>1474</v>
      </c>
      <c r="H12" s="124">
        <v>2.0</v>
      </c>
      <c r="I12" s="22">
        <v>20000.0</v>
      </c>
      <c r="J12" s="22">
        <v>19200.0</v>
      </c>
      <c r="K12" s="22">
        <v>800.0</v>
      </c>
      <c r="L12" s="22" t="s">
        <v>1527</v>
      </c>
      <c r="M12" s="12">
        <v>89470.0</v>
      </c>
      <c r="N12" s="30" t="s">
        <v>1528</v>
      </c>
    </row>
    <row r="13">
      <c r="A13" s="12">
        <v>48.0</v>
      </c>
      <c r="B13" s="143"/>
      <c r="C13" s="12" t="s">
        <v>1529</v>
      </c>
      <c r="D13" s="12" t="s">
        <v>1197</v>
      </c>
      <c r="E13" s="123"/>
      <c r="F13" s="12" t="s">
        <v>1530</v>
      </c>
      <c r="G13" s="73"/>
      <c r="H13" s="124">
        <v>6.0</v>
      </c>
      <c r="I13" s="22">
        <v>54000.0</v>
      </c>
      <c r="J13" s="22">
        <v>16000.0</v>
      </c>
      <c r="K13" s="18"/>
      <c r="L13" s="22" t="s">
        <v>1531</v>
      </c>
      <c r="N13" s="120" t="s">
        <v>1532</v>
      </c>
    </row>
    <row r="14">
      <c r="A14" s="12">
        <v>49.0</v>
      </c>
      <c r="B14" s="142">
        <v>44177.0</v>
      </c>
      <c r="C14" s="12" t="s">
        <v>1533</v>
      </c>
      <c r="D14" s="12" t="s">
        <v>1534</v>
      </c>
      <c r="E14" s="129" t="s">
        <v>1535</v>
      </c>
      <c r="F14" s="12" t="s">
        <v>1536</v>
      </c>
      <c r="G14" s="73"/>
      <c r="H14" s="124" t="s">
        <v>1222</v>
      </c>
      <c r="I14" s="22">
        <v>95000.0</v>
      </c>
      <c r="J14" s="22">
        <v>50000.0</v>
      </c>
      <c r="K14" s="22">
        <v>45000.0</v>
      </c>
      <c r="L14" s="18"/>
      <c r="M14" s="12">
        <v>88000.0</v>
      </c>
      <c r="N14" s="30" t="s">
        <v>1537</v>
      </c>
    </row>
    <row r="15">
      <c r="A15" s="12">
        <v>50.0</v>
      </c>
      <c r="B15" s="144" t="s">
        <v>1538</v>
      </c>
      <c r="C15" s="12" t="s">
        <v>1539</v>
      </c>
      <c r="D15" s="12" t="s">
        <v>843</v>
      </c>
      <c r="E15" s="123"/>
      <c r="F15" s="12" t="s">
        <v>1540</v>
      </c>
      <c r="G15" s="145" t="s">
        <v>1474</v>
      </c>
      <c r="H15" s="146">
        <v>7.0</v>
      </c>
      <c r="I15" s="118">
        <v>70000.0</v>
      </c>
      <c r="J15" s="118">
        <v>17000.0</v>
      </c>
      <c r="K15" s="118">
        <v>53000.0</v>
      </c>
      <c r="L15" s="118" t="s">
        <v>1541</v>
      </c>
      <c r="M15" s="12">
        <v>89810.0</v>
      </c>
      <c r="N15" s="147" t="s">
        <v>515</v>
      </c>
    </row>
    <row r="16">
      <c r="B16" s="143"/>
      <c r="E16" s="123"/>
      <c r="G16" s="73"/>
      <c r="H16" s="134"/>
      <c r="I16" s="18"/>
      <c r="J16" s="18"/>
      <c r="K16" s="18"/>
      <c r="L16" s="18"/>
    </row>
    <row r="17">
      <c r="B17" s="143"/>
      <c r="E17" s="123"/>
      <c r="G17" s="73"/>
      <c r="H17" s="134"/>
      <c r="I17" s="18"/>
      <c r="J17" s="18"/>
      <c r="K17" s="18"/>
      <c r="L17" s="18"/>
    </row>
    <row r="18">
      <c r="B18" s="143"/>
      <c r="E18" s="123"/>
      <c r="G18" s="73"/>
      <c r="H18" s="134"/>
      <c r="I18" s="18"/>
      <c r="J18" s="18"/>
      <c r="K18" s="18"/>
      <c r="L18" s="18"/>
    </row>
    <row r="19">
      <c r="B19" s="143"/>
      <c r="E19" s="123"/>
      <c r="G19" s="73"/>
      <c r="H19" s="134"/>
      <c r="I19" s="18"/>
      <c r="J19" s="18"/>
      <c r="K19" s="18"/>
      <c r="L19" s="18"/>
    </row>
    <row r="20">
      <c r="B20" s="143"/>
      <c r="E20" s="123"/>
      <c r="G20" s="73"/>
      <c r="H20" s="134"/>
      <c r="I20" s="18"/>
      <c r="J20" s="18"/>
      <c r="K20" s="18"/>
      <c r="L20" s="18"/>
    </row>
    <row r="21">
      <c r="B21" s="143"/>
      <c r="E21" s="123"/>
      <c r="G21" s="73"/>
      <c r="H21" s="134"/>
      <c r="I21" s="18"/>
      <c r="J21" s="18"/>
      <c r="K21" s="18"/>
      <c r="L21" s="18"/>
    </row>
    <row r="22">
      <c r="B22" s="143"/>
      <c r="E22" s="123"/>
      <c r="G22" s="73"/>
      <c r="H22" s="134"/>
      <c r="I22" s="18"/>
      <c r="J22" s="18"/>
      <c r="K22" s="18"/>
      <c r="L22" s="18"/>
    </row>
    <row r="23">
      <c r="B23" s="143"/>
      <c r="E23" s="123"/>
      <c r="G23" s="73"/>
      <c r="H23" s="134"/>
      <c r="I23" s="18"/>
      <c r="J23" s="18"/>
      <c r="K23" s="18"/>
      <c r="L23" s="18"/>
    </row>
    <row r="24">
      <c r="B24" s="143"/>
      <c r="E24" s="123"/>
      <c r="G24" s="73"/>
      <c r="H24" s="134"/>
      <c r="I24" s="18"/>
      <c r="J24" s="18"/>
      <c r="K24" s="18"/>
      <c r="L24" s="18"/>
    </row>
    <row r="25">
      <c r="B25" s="143"/>
      <c r="E25" s="123"/>
      <c r="G25" s="73"/>
      <c r="H25" s="134"/>
      <c r="I25" s="18"/>
      <c r="J25" s="18"/>
      <c r="K25" s="18"/>
      <c r="L25" s="18"/>
    </row>
    <row r="26">
      <c r="B26" s="143"/>
      <c r="E26" s="123"/>
      <c r="G26" s="73"/>
      <c r="H26" s="134"/>
      <c r="I26" s="18"/>
      <c r="J26" s="18"/>
      <c r="K26" s="18"/>
      <c r="L26" s="18"/>
    </row>
    <row r="27">
      <c r="B27" s="143"/>
      <c r="E27" s="123"/>
      <c r="G27" s="73"/>
      <c r="H27" s="134"/>
      <c r="I27" s="18"/>
      <c r="J27" s="18"/>
      <c r="K27" s="18"/>
      <c r="L27" s="18"/>
    </row>
    <row r="28">
      <c r="B28" s="143"/>
      <c r="E28" s="123"/>
      <c r="G28" s="73"/>
      <c r="H28" s="134"/>
      <c r="I28" s="18"/>
      <c r="J28" s="18"/>
      <c r="K28" s="18"/>
      <c r="L28" s="18"/>
    </row>
    <row r="29">
      <c r="B29" s="143"/>
      <c r="E29" s="123"/>
      <c r="G29" s="73"/>
      <c r="H29" s="134"/>
      <c r="I29" s="18"/>
      <c r="J29" s="18"/>
      <c r="K29" s="18"/>
      <c r="L29" s="18"/>
    </row>
    <row r="30">
      <c r="B30" s="143"/>
      <c r="E30" s="123"/>
      <c r="G30" s="73"/>
      <c r="H30" s="134"/>
      <c r="I30" s="18"/>
      <c r="J30" s="18"/>
      <c r="K30" s="18"/>
      <c r="L30" s="18"/>
    </row>
    <row r="31">
      <c r="B31" s="143"/>
      <c r="E31" s="123"/>
      <c r="G31" s="73"/>
      <c r="H31" s="134"/>
      <c r="I31" s="18"/>
      <c r="J31" s="18"/>
      <c r="K31" s="18"/>
      <c r="L31" s="18"/>
    </row>
    <row r="32">
      <c r="B32" s="143"/>
      <c r="E32" s="123"/>
      <c r="G32" s="73"/>
      <c r="H32" s="134"/>
      <c r="I32" s="18"/>
      <c r="J32" s="18"/>
      <c r="K32" s="18"/>
      <c r="L32" s="18"/>
    </row>
    <row r="33">
      <c r="B33" s="143"/>
      <c r="E33" s="123"/>
      <c r="G33" s="73"/>
      <c r="H33" s="134"/>
      <c r="I33" s="18"/>
      <c r="J33" s="18"/>
      <c r="K33" s="18"/>
      <c r="L33" s="18"/>
    </row>
    <row r="34">
      <c r="B34" s="143"/>
      <c r="E34" s="123"/>
      <c r="G34" s="73"/>
      <c r="H34" s="134"/>
      <c r="I34" s="18"/>
      <c r="J34" s="18"/>
      <c r="K34" s="18"/>
      <c r="L34" s="18"/>
    </row>
    <row r="35">
      <c r="B35" s="143"/>
      <c r="E35" s="123"/>
      <c r="G35" s="73"/>
      <c r="H35" s="134"/>
      <c r="I35" s="18"/>
      <c r="J35" s="18"/>
      <c r="K35" s="18"/>
      <c r="L35" s="18"/>
    </row>
    <row r="36">
      <c r="B36" s="143"/>
      <c r="E36" s="123"/>
      <c r="G36" s="73"/>
      <c r="H36" s="134"/>
      <c r="I36" s="18"/>
      <c r="J36" s="18"/>
      <c r="K36" s="18"/>
      <c r="L36" s="18"/>
    </row>
    <row r="37">
      <c r="B37" s="143"/>
      <c r="E37" s="123"/>
      <c r="G37" s="73"/>
      <c r="H37" s="134"/>
      <c r="I37" s="18"/>
      <c r="J37" s="18"/>
      <c r="K37" s="18"/>
      <c r="L37" s="18"/>
    </row>
    <row r="38">
      <c r="B38" s="143"/>
      <c r="E38" s="123"/>
      <c r="G38" s="73"/>
      <c r="H38" s="134"/>
      <c r="I38" s="18"/>
      <c r="J38" s="18"/>
      <c r="K38" s="18"/>
      <c r="L38" s="18"/>
    </row>
    <row r="39">
      <c r="B39" s="143"/>
      <c r="E39" s="123"/>
      <c r="G39" s="73"/>
      <c r="H39" s="134"/>
      <c r="I39" s="18"/>
      <c r="J39" s="18"/>
      <c r="K39" s="18"/>
      <c r="L39" s="18"/>
    </row>
    <row r="40">
      <c r="B40" s="143"/>
      <c r="E40" s="123"/>
      <c r="G40" s="73"/>
      <c r="H40" s="134"/>
      <c r="I40" s="18"/>
      <c r="J40" s="18"/>
      <c r="K40" s="18"/>
      <c r="L40" s="18"/>
    </row>
    <row r="41">
      <c r="B41" s="143"/>
      <c r="E41" s="123"/>
      <c r="G41" s="73"/>
      <c r="H41" s="134"/>
      <c r="I41" s="18"/>
      <c r="J41" s="18"/>
      <c r="K41" s="18"/>
      <c r="L41" s="18"/>
    </row>
    <row r="42">
      <c r="B42" s="143"/>
      <c r="E42" s="123"/>
      <c r="G42" s="73"/>
      <c r="H42" s="134"/>
      <c r="I42" s="18"/>
      <c r="J42" s="18"/>
      <c r="K42" s="18"/>
      <c r="L42" s="18"/>
    </row>
    <row r="43">
      <c r="B43" s="143"/>
      <c r="E43" s="123"/>
      <c r="G43" s="73"/>
      <c r="H43" s="134"/>
      <c r="I43" s="18"/>
      <c r="J43" s="18"/>
      <c r="K43" s="18"/>
      <c r="L43" s="18"/>
    </row>
    <row r="44">
      <c r="B44" s="143"/>
      <c r="E44" s="123"/>
      <c r="G44" s="73"/>
      <c r="H44" s="134"/>
      <c r="I44" s="18"/>
      <c r="J44" s="18"/>
      <c r="K44" s="18"/>
      <c r="L44" s="18"/>
    </row>
    <row r="45">
      <c r="B45" s="143"/>
      <c r="E45" s="123"/>
      <c r="G45" s="73"/>
      <c r="H45" s="134"/>
      <c r="I45" s="18"/>
      <c r="J45" s="18"/>
      <c r="K45" s="18"/>
      <c r="L45" s="18"/>
    </row>
    <row r="46">
      <c r="B46" s="143"/>
      <c r="E46" s="123"/>
      <c r="G46" s="73"/>
      <c r="H46" s="134"/>
      <c r="I46" s="18"/>
      <c r="J46" s="18"/>
      <c r="K46" s="18"/>
      <c r="L46" s="18"/>
    </row>
    <row r="47">
      <c r="B47" s="143"/>
      <c r="E47" s="123"/>
      <c r="G47" s="73"/>
      <c r="H47" s="134"/>
      <c r="I47" s="18"/>
      <c r="J47" s="18"/>
      <c r="K47" s="18"/>
      <c r="L47" s="18"/>
    </row>
    <row r="48">
      <c r="B48" s="143"/>
      <c r="E48" s="123"/>
      <c r="G48" s="73"/>
      <c r="H48" s="134"/>
      <c r="I48" s="18"/>
      <c r="J48" s="18"/>
      <c r="K48" s="18"/>
      <c r="L48" s="18"/>
    </row>
    <row r="49">
      <c r="B49" s="143"/>
      <c r="E49" s="123"/>
      <c r="G49" s="73"/>
      <c r="H49" s="134"/>
      <c r="I49" s="18"/>
      <c r="J49" s="18"/>
      <c r="K49" s="18"/>
      <c r="L49" s="18"/>
    </row>
    <row r="50">
      <c r="B50" s="143"/>
      <c r="E50" s="123"/>
      <c r="G50" s="73"/>
      <c r="H50" s="134"/>
      <c r="I50" s="18"/>
      <c r="J50" s="18"/>
      <c r="K50" s="18"/>
      <c r="L50" s="18"/>
    </row>
    <row r="51">
      <c r="B51" s="143"/>
      <c r="E51" s="123"/>
      <c r="G51" s="73"/>
      <c r="H51" s="134"/>
      <c r="I51" s="18"/>
      <c r="J51" s="18"/>
      <c r="K51" s="18"/>
      <c r="L51" s="18"/>
    </row>
    <row r="52">
      <c r="B52" s="143"/>
      <c r="E52" s="123"/>
      <c r="G52" s="73"/>
      <c r="H52" s="134"/>
      <c r="I52" s="18"/>
      <c r="J52" s="18"/>
      <c r="K52" s="18"/>
      <c r="L52" s="18"/>
    </row>
    <row r="53">
      <c r="B53" s="143"/>
      <c r="E53" s="123"/>
      <c r="G53" s="73"/>
      <c r="H53" s="134"/>
      <c r="I53" s="18"/>
      <c r="J53" s="18"/>
      <c r="K53" s="18"/>
      <c r="L53" s="18"/>
    </row>
    <row r="54">
      <c r="B54" s="143"/>
      <c r="E54" s="123"/>
      <c r="G54" s="73"/>
      <c r="H54" s="134"/>
      <c r="I54" s="18"/>
      <c r="J54" s="18"/>
      <c r="K54" s="18"/>
      <c r="L54" s="18"/>
    </row>
    <row r="55">
      <c r="B55" s="143"/>
      <c r="E55" s="123"/>
      <c r="G55" s="73"/>
      <c r="H55" s="134"/>
      <c r="I55" s="18"/>
      <c r="J55" s="18"/>
      <c r="K55" s="18"/>
      <c r="L55" s="18"/>
    </row>
    <row r="56">
      <c r="B56" s="143"/>
      <c r="E56" s="123"/>
      <c r="G56" s="73"/>
      <c r="H56" s="134"/>
      <c r="I56" s="18"/>
      <c r="J56" s="18"/>
      <c r="K56" s="18"/>
      <c r="L56" s="18"/>
    </row>
    <row r="57">
      <c r="B57" s="143"/>
      <c r="E57" s="123"/>
      <c r="G57" s="73"/>
      <c r="H57" s="134"/>
      <c r="I57" s="18"/>
      <c r="J57" s="18"/>
      <c r="K57" s="18"/>
      <c r="L57" s="18"/>
    </row>
    <row r="58">
      <c r="B58" s="143"/>
      <c r="E58" s="123"/>
      <c r="G58" s="73"/>
      <c r="H58" s="134"/>
      <c r="I58" s="18"/>
      <c r="J58" s="18"/>
      <c r="K58" s="18"/>
      <c r="L58" s="18"/>
    </row>
    <row r="59">
      <c r="B59" s="143"/>
      <c r="E59" s="123"/>
      <c r="G59" s="73"/>
      <c r="H59" s="134"/>
      <c r="I59" s="18"/>
      <c r="J59" s="18"/>
      <c r="K59" s="18"/>
      <c r="L59" s="18"/>
    </row>
    <row r="60">
      <c r="B60" s="143"/>
      <c r="E60" s="123"/>
      <c r="G60" s="73"/>
      <c r="H60" s="134"/>
      <c r="I60" s="18"/>
      <c r="J60" s="18"/>
      <c r="K60" s="18"/>
      <c r="L60" s="18"/>
    </row>
    <row r="61">
      <c r="B61" s="143"/>
      <c r="E61" s="123"/>
      <c r="G61" s="73"/>
      <c r="H61" s="134"/>
      <c r="I61" s="18"/>
      <c r="J61" s="18"/>
      <c r="K61" s="18"/>
      <c r="L61" s="18"/>
    </row>
    <row r="62">
      <c r="B62" s="143"/>
      <c r="E62" s="123"/>
      <c r="G62" s="73"/>
      <c r="H62" s="134"/>
      <c r="I62" s="18"/>
      <c r="J62" s="18"/>
      <c r="K62" s="18"/>
      <c r="L62" s="18"/>
    </row>
    <row r="63">
      <c r="B63" s="143"/>
      <c r="E63" s="123"/>
      <c r="G63" s="73"/>
      <c r="H63" s="134"/>
      <c r="I63" s="18"/>
      <c r="J63" s="18"/>
      <c r="K63" s="18"/>
      <c r="L63" s="18"/>
    </row>
    <row r="64">
      <c r="B64" s="143"/>
      <c r="E64" s="123"/>
      <c r="G64" s="73"/>
      <c r="H64" s="134"/>
      <c r="I64" s="18"/>
      <c r="J64" s="18"/>
      <c r="K64" s="18"/>
      <c r="L64" s="18"/>
    </row>
    <row r="65">
      <c r="B65" s="143"/>
      <c r="E65" s="123"/>
      <c r="G65" s="73"/>
      <c r="H65" s="134"/>
      <c r="I65" s="18"/>
      <c r="J65" s="18"/>
      <c r="K65" s="18"/>
      <c r="L65" s="18"/>
    </row>
    <row r="66">
      <c r="B66" s="143"/>
      <c r="E66" s="123"/>
      <c r="G66" s="73"/>
      <c r="H66" s="134"/>
      <c r="I66" s="18"/>
      <c r="J66" s="18"/>
      <c r="K66" s="18"/>
      <c r="L66" s="18"/>
    </row>
    <row r="67">
      <c r="B67" s="143"/>
      <c r="E67" s="123"/>
      <c r="G67" s="73"/>
      <c r="H67" s="134"/>
      <c r="I67" s="18"/>
      <c r="J67" s="18"/>
      <c r="K67" s="18"/>
      <c r="L67" s="18"/>
    </row>
    <row r="68">
      <c r="B68" s="143"/>
      <c r="E68" s="123"/>
      <c r="G68" s="73"/>
      <c r="H68" s="134"/>
      <c r="I68" s="18"/>
      <c r="J68" s="18"/>
      <c r="K68" s="18"/>
      <c r="L68" s="18"/>
    </row>
    <row r="69">
      <c r="B69" s="143"/>
      <c r="E69" s="123"/>
      <c r="G69" s="73"/>
      <c r="H69" s="134"/>
      <c r="I69" s="18"/>
      <c r="J69" s="18"/>
      <c r="K69" s="18"/>
      <c r="L69" s="18"/>
    </row>
    <row r="70">
      <c r="B70" s="143"/>
      <c r="E70" s="123"/>
      <c r="G70" s="73"/>
      <c r="H70" s="134"/>
      <c r="I70" s="18"/>
      <c r="J70" s="18"/>
      <c r="K70" s="18"/>
      <c r="L70" s="18"/>
    </row>
    <row r="71">
      <c r="B71" s="143"/>
      <c r="E71" s="123"/>
      <c r="G71" s="73"/>
      <c r="H71" s="134"/>
      <c r="I71" s="18"/>
      <c r="J71" s="18"/>
      <c r="K71" s="18"/>
      <c r="L71" s="18"/>
    </row>
    <row r="72">
      <c r="B72" s="143"/>
      <c r="E72" s="123"/>
      <c r="G72" s="73"/>
      <c r="H72" s="134"/>
      <c r="I72" s="18"/>
      <c r="J72" s="18"/>
      <c r="K72" s="18"/>
      <c r="L72" s="18"/>
    </row>
    <row r="73">
      <c r="B73" s="143"/>
      <c r="E73" s="123"/>
      <c r="G73" s="73"/>
      <c r="H73" s="134"/>
      <c r="I73" s="18"/>
      <c r="J73" s="18"/>
      <c r="K73" s="18"/>
      <c r="L73" s="18"/>
    </row>
    <row r="74">
      <c r="B74" s="143"/>
      <c r="E74" s="123"/>
      <c r="G74" s="73"/>
      <c r="H74" s="134"/>
      <c r="I74" s="18"/>
      <c r="J74" s="18"/>
      <c r="K74" s="18"/>
      <c r="L74" s="18"/>
    </row>
    <row r="75">
      <c r="B75" s="143"/>
      <c r="E75" s="123"/>
      <c r="G75" s="73"/>
      <c r="H75" s="134"/>
      <c r="I75" s="18"/>
      <c r="J75" s="18"/>
      <c r="K75" s="18"/>
      <c r="L75" s="18"/>
    </row>
    <row r="76">
      <c r="B76" s="143"/>
      <c r="E76" s="123"/>
      <c r="G76" s="73"/>
      <c r="H76" s="134"/>
      <c r="I76" s="18"/>
      <c r="J76" s="18"/>
      <c r="K76" s="18"/>
      <c r="L76" s="18"/>
    </row>
    <row r="77">
      <c r="B77" s="143"/>
      <c r="E77" s="123"/>
      <c r="G77" s="73"/>
      <c r="H77" s="134"/>
      <c r="I77" s="18"/>
      <c r="J77" s="18"/>
      <c r="K77" s="18"/>
      <c r="L77" s="18"/>
    </row>
    <row r="78">
      <c r="B78" s="143"/>
      <c r="E78" s="123"/>
      <c r="G78" s="73"/>
      <c r="H78" s="134"/>
      <c r="I78" s="18"/>
      <c r="J78" s="18"/>
      <c r="K78" s="18"/>
      <c r="L78" s="18"/>
    </row>
    <row r="79">
      <c r="B79" s="143"/>
      <c r="E79" s="123"/>
      <c r="G79" s="73"/>
      <c r="H79" s="134"/>
      <c r="I79" s="18"/>
      <c r="J79" s="18"/>
      <c r="K79" s="18"/>
      <c r="L79" s="18"/>
    </row>
    <row r="80">
      <c r="B80" s="143"/>
      <c r="E80" s="123"/>
      <c r="G80" s="73"/>
      <c r="H80" s="134"/>
      <c r="I80" s="18"/>
      <c r="J80" s="18"/>
      <c r="K80" s="18"/>
      <c r="L80" s="18"/>
    </row>
    <row r="81">
      <c r="B81" s="143"/>
      <c r="E81" s="123"/>
      <c r="G81" s="73"/>
      <c r="H81" s="134"/>
      <c r="I81" s="18"/>
      <c r="J81" s="18"/>
      <c r="K81" s="18"/>
      <c r="L81" s="18"/>
    </row>
    <row r="82">
      <c r="B82" s="143"/>
      <c r="E82" s="123"/>
      <c r="G82" s="73"/>
      <c r="H82" s="134"/>
      <c r="I82" s="18"/>
      <c r="J82" s="18"/>
      <c r="K82" s="18"/>
      <c r="L82" s="18"/>
    </row>
    <row r="83">
      <c r="B83" s="143"/>
      <c r="E83" s="123"/>
      <c r="G83" s="73"/>
      <c r="H83" s="134"/>
      <c r="I83" s="18"/>
      <c r="J83" s="18"/>
      <c r="K83" s="18"/>
      <c r="L83" s="18"/>
    </row>
    <row r="84">
      <c r="B84" s="143"/>
      <c r="E84" s="123"/>
      <c r="G84" s="73"/>
      <c r="H84" s="134"/>
      <c r="I84" s="18"/>
      <c r="J84" s="18"/>
      <c r="K84" s="18"/>
      <c r="L84" s="18"/>
    </row>
    <row r="85">
      <c r="B85" s="143"/>
      <c r="E85" s="123"/>
      <c r="G85" s="73"/>
      <c r="H85" s="134"/>
      <c r="I85" s="18"/>
      <c r="J85" s="18"/>
      <c r="K85" s="18"/>
      <c r="L85" s="18"/>
    </row>
    <row r="86">
      <c r="B86" s="143"/>
      <c r="E86" s="123"/>
      <c r="G86" s="73"/>
      <c r="H86" s="134"/>
      <c r="I86" s="18"/>
      <c r="J86" s="18"/>
      <c r="K86" s="18"/>
      <c r="L86" s="18"/>
    </row>
    <row r="87">
      <c r="B87" s="143"/>
      <c r="E87" s="123"/>
      <c r="G87" s="73"/>
      <c r="H87" s="134"/>
      <c r="I87" s="18"/>
      <c r="J87" s="18"/>
      <c r="K87" s="18"/>
      <c r="L87" s="18"/>
    </row>
    <row r="88">
      <c r="B88" s="143"/>
      <c r="E88" s="123"/>
      <c r="G88" s="73"/>
      <c r="H88" s="134"/>
      <c r="I88" s="18"/>
      <c r="J88" s="18"/>
      <c r="K88" s="18"/>
      <c r="L88" s="18"/>
    </row>
    <row r="89">
      <c r="B89" s="143"/>
      <c r="E89" s="123"/>
      <c r="G89" s="73"/>
      <c r="H89" s="134"/>
      <c r="I89" s="18"/>
      <c r="J89" s="18"/>
      <c r="K89" s="18"/>
      <c r="L89" s="18"/>
    </row>
    <row r="90">
      <c r="B90" s="143"/>
      <c r="E90" s="123"/>
      <c r="G90" s="73"/>
      <c r="H90" s="134"/>
      <c r="I90" s="18"/>
      <c r="J90" s="18"/>
      <c r="K90" s="18"/>
      <c r="L90" s="18"/>
    </row>
    <row r="91">
      <c r="B91" s="143"/>
      <c r="E91" s="123"/>
      <c r="G91" s="73"/>
      <c r="H91" s="134"/>
      <c r="I91" s="18"/>
      <c r="J91" s="18"/>
      <c r="K91" s="18"/>
      <c r="L91" s="18"/>
    </row>
    <row r="92">
      <c r="B92" s="143"/>
      <c r="E92" s="123"/>
      <c r="G92" s="73"/>
      <c r="H92" s="134"/>
      <c r="I92" s="18"/>
      <c r="J92" s="18"/>
      <c r="K92" s="18"/>
      <c r="L92" s="18"/>
    </row>
    <row r="93">
      <c r="B93" s="143"/>
      <c r="E93" s="123"/>
      <c r="G93" s="73"/>
      <c r="H93" s="134"/>
      <c r="I93" s="18"/>
      <c r="J93" s="18"/>
      <c r="K93" s="18"/>
      <c r="L93" s="18"/>
    </row>
    <row r="94">
      <c r="B94" s="143"/>
      <c r="E94" s="123"/>
      <c r="G94" s="73"/>
      <c r="H94" s="134"/>
      <c r="I94" s="18"/>
      <c r="J94" s="18"/>
      <c r="K94" s="18"/>
      <c r="L94" s="18"/>
    </row>
    <row r="95">
      <c r="B95" s="143"/>
      <c r="E95" s="123"/>
      <c r="G95" s="73"/>
      <c r="H95" s="134"/>
      <c r="I95" s="18"/>
      <c r="J95" s="18"/>
      <c r="K95" s="18"/>
      <c r="L95" s="18"/>
    </row>
    <row r="96">
      <c r="B96" s="143"/>
      <c r="E96" s="123"/>
      <c r="G96" s="73"/>
      <c r="H96" s="134"/>
      <c r="I96" s="18"/>
      <c r="J96" s="18"/>
      <c r="K96" s="18"/>
      <c r="L96" s="18"/>
    </row>
    <row r="97">
      <c r="B97" s="143"/>
      <c r="E97" s="123"/>
      <c r="G97" s="73"/>
      <c r="H97" s="134"/>
      <c r="I97" s="18"/>
      <c r="J97" s="18"/>
      <c r="K97" s="18"/>
      <c r="L97" s="18"/>
    </row>
    <row r="98">
      <c r="B98" s="143"/>
      <c r="E98" s="123"/>
      <c r="G98" s="73"/>
      <c r="H98" s="134"/>
      <c r="I98" s="18"/>
      <c r="J98" s="18"/>
      <c r="K98" s="18"/>
      <c r="L98" s="18"/>
    </row>
    <row r="99">
      <c r="B99" s="143"/>
      <c r="E99" s="123"/>
      <c r="G99" s="73"/>
      <c r="H99" s="134"/>
      <c r="I99" s="18"/>
      <c r="J99" s="18"/>
      <c r="K99" s="18"/>
      <c r="L99" s="18"/>
    </row>
    <row r="100">
      <c r="B100" s="143"/>
      <c r="E100" s="123"/>
      <c r="G100" s="73"/>
      <c r="H100" s="134"/>
      <c r="I100" s="18"/>
      <c r="J100" s="18"/>
      <c r="K100" s="18"/>
      <c r="L100" s="18"/>
    </row>
    <row r="101">
      <c r="B101" s="143"/>
      <c r="E101" s="123"/>
      <c r="G101" s="73"/>
      <c r="H101" s="134"/>
      <c r="I101" s="18"/>
      <c r="J101" s="18"/>
      <c r="K101" s="18"/>
      <c r="L101" s="18"/>
    </row>
    <row r="102">
      <c r="B102" s="143"/>
      <c r="E102" s="123"/>
      <c r="G102" s="73"/>
      <c r="H102" s="134"/>
      <c r="I102" s="18"/>
      <c r="J102" s="18"/>
      <c r="K102" s="18"/>
      <c r="L102" s="18"/>
    </row>
    <row r="103">
      <c r="B103" s="143"/>
      <c r="E103" s="123"/>
      <c r="G103" s="73"/>
      <c r="H103" s="134"/>
      <c r="I103" s="18"/>
      <c r="J103" s="18"/>
      <c r="K103" s="18"/>
      <c r="L103" s="18"/>
    </row>
    <row r="104">
      <c r="B104" s="143"/>
      <c r="E104" s="123"/>
      <c r="G104" s="73"/>
      <c r="H104" s="134"/>
      <c r="I104" s="18"/>
      <c r="J104" s="18"/>
      <c r="K104" s="18"/>
      <c r="L104" s="18"/>
    </row>
    <row r="105">
      <c r="B105" s="143"/>
      <c r="E105" s="123"/>
      <c r="G105" s="73"/>
      <c r="H105" s="134"/>
      <c r="I105" s="18"/>
      <c r="J105" s="18"/>
      <c r="K105" s="18"/>
      <c r="L105" s="18"/>
    </row>
    <row r="106">
      <c r="B106" s="143"/>
      <c r="E106" s="123"/>
      <c r="G106" s="73"/>
      <c r="H106" s="134"/>
      <c r="I106" s="18"/>
      <c r="J106" s="18"/>
      <c r="K106" s="18"/>
      <c r="L106" s="18"/>
    </row>
    <row r="107">
      <c r="B107" s="143"/>
      <c r="E107" s="123"/>
      <c r="G107" s="73"/>
      <c r="H107" s="134"/>
      <c r="I107" s="18"/>
      <c r="J107" s="18"/>
      <c r="K107" s="18"/>
      <c r="L107" s="18"/>
    </row>
    <row r="108">
      <c r="B108" s="143"/>
      <c r="E108" s="123"/>
      <c r="G108" s="73"/>
      <c r="H108" s="134"/>
      <c r="I108" s="18"/>
      <c r="J108" s="18"/>
      <c r="K108" s="18"/>
      <c r="L108" s="18"/>
    </row>
    <row r="109">
      <c r="B109" s="143"/>
      <c r="E109" s="123"/>
      <c r="G109" s="73"/>
      <c r="H109" s="134"/>
      <c r="I109" s="18"/>
      <c r="J109" s="18"/>
      <c r="K109" s="18"/>
      <c r="L109" s="18"/>
    </row>
    <row r="110">
      <c r="B110" s="143"/>
      <c r="E110" s="123"/>
      <c r="G110" s="73"/>
      <c r="H110" s="134"/>
      <c r="I110" s="18"/>
      <c r="J110" s="18"/>
      <c r="K110" s="18"/>
      <c r="L110" s="18"/>
    </row>
    <row r="111">
      <c r="B111" s="143"/>
      <c r="E111" s="123"/>
      <c r="G111" s="73"/>
      <c r="H111" s="134"/>
      <c r="I111" s="18"/>
      <c r="J111" s="18"/>
      <c r="K111" s="18"/>
      <c r="L111" s="18"/>
    </row>
    <row r="112">
      <c r="B112" s="143"/>
      <c r="E112" s="123"/>
      <c r="G112" s="73"/>
      <c r="H112" s="134"/>
      <c r="I112" s="18"/>
      <c r="J112" s="18"/>
      <c r="K112" s="18"/>
      <c r="L112" s="18"/>
    </row>
    <row r="113">
      <c r="B113" s="143"/>
      <c r="E113" s="123"/>
      <c r="G113" s="73"/>
      <c r="H113" s="134"/>
      <c r="I113" s="18"/>
      <c r="J113" s="18"/>
      <c r="K113" s="18"/>
      <c r="L113" s="18"/>
    </row>
    <row r="114">
      <c r="B114" s="143"/>
      <c r="E114" s="123"/>
      <c r="G114" s="73"/>
      <c r="H114" s="134"/>
      <c r="I114" s="18"/>
      <c r="J114" s="18"/>
      <c r="K114" s="18"/>
      <c r="L114" s="18"/>
    </row>
    <row r="115">
      <c r="B115" s="143"/>
      <c r="E115" s="123"/>
      <c r="G115" s="73"/>
      <c r="H115" s="134"/>
      <c r="I115" s="18"/>
      <c r="J115" s="18"/>
      <c r="K115" s="18"/>
      <c r="L115" s="18"/>
    </row>
    <row r="116">
      <c r="B116" s="143"/>
      <c r="E116" s="123"/>
      <c r="G116" s="73"/>
      <c r="H116" s="134"/>
      <c r="I116" s="18"/>
      <c r="J116" s="18"/>
      <c r="K116" s="18"/>
      <c r="L116" s="18"/>
    </row>
    <row r="117">
      <c r="B117" s="143"/>
      <c r="E117" s="123"/>
      <c r="G117" s="73"/>
      <c r="H117" s="134"/>
      <c r="I117" s="18"/>
      <c r="J117" s="18"/>
      <c r="K117" s="18"/>
      <c r="L117" s="18"/>
    </row>
    <row r="118">
      <c r="B118" s="143"/>
      <c r="E118" s="123"/>
      <c r="G118" s="73"/>
      <c r="H118" s="134"/>
      <c r="I118" s="18"/>
      <c r="J118" s="18"/>
      <c r="K118" s="18"/>
      <c r="L118" s="18"/>
    </row>
    <row r="119">
      <c r="B119" s="143"/>
      <c r="E119" s="123"/>
      <c r="G119" s="73"/>
      <c r="H119" s="134"/>
      <c r="I119" s="18"/>
      <c r="J119" s="18"/>
      <c r="K119" s="18"/>
      <c r="L119" s="18"/>
    </row>
    <row r="120">
      <c r="B120" s="143"/>
      <c r="E120" s="123"/>
      <c r="G120" s="73"/>
      <c r="H120" s="134"/>
      <c r="I120" s="18"/>
      <c r="J120" s="18"/>
      <c r="K120" s="18"/>
      <c r="L120" s="18"/>
    </row>
    <row r="121">
      <c r="B121" s="143"/>
      <c r="E121" s="123"/>
      <c r="G121" s="73"/>
      <c r="H121" s="134"/>
      <c r="I121" s="18"/>
      <c r="J121" s="18"/>
      <c r="K121" s="18"/>
      <c r="L121" s="18"/>
    </row>
    <row r="122">
      <c r="B122" s="143"/>
      <c r="E122" s="123"/>
      <c r="G122" s="73"/>
      <c r="H122" s="134"/>
      <c r="I122" s="18"/>
      <c r="J122" s="18"/>
      <c r="K122" s="18"/>
      <c r="L122" s="18"/>
    </row>
    <row r="123">
      <c r="B123" s="143"/>
      <c r="E123" s="123"/>
      <c r="G123" s="73"/>
      <c r="H123" s="134"/>
      <c r="I123" s="18"/>
      <c r="J123" s="18"/>
      <c r="K123" s="18"/>
      <c r="L123" s="18"/>
    </row>
    <row r="124">
      <c r="B124" s="143"/>
      <c r="E124" s="123"/>
      <c r="G124" s="73"/>
      <c r="H124" s="134"/>
      <c r="I124" s="18"/>
      <c r="J124" s="18"/>
      <c r="K124" s="18"/>
      <c r="L124" s="18"/>
    </row>
    <row r="125">
      <c r="B125" s="143"/>
      <c r="E125" s="123"/>
      <c r="G125" s="73"/>
      <c r="H125" s="134"/>
      <c r="I125" s="18"/>
      <c r="J125" s="18"/>
      <c r="K125" s="18"/>
      <c r="L125" s="18"/>
    </row>
    <row r="126">
      <c r="B126" s="143"/>
      <c r="E126" s="123"/>
      <c r="G126" s="73"/>
      <c r="H126" s="134"/>
      <c r="I126" s="18"/>
      <c r="J126" s="18"/>
      <c r="K126" s="18"/>
      <c r="L126" s="18"/>
    </row>
    <row r="127">
      <c r="B127" s="143"/>
      <c r="E127" s="123"/>
      <c r="G127" s="73"/>
      <c r="H127" s="134"/>
      <c r="I127" s="18"/>
      <c r="J127" s="18"/>
      <c r="K127" s="18"/>
      <c r="L127" s="18"/>
    </row>
    <row r="128">
      <c r="B128" s="143"/>
      <c r="E128" s="123"/>
      <c r="G128" s="73"/>
      <c r="H128" s="134"/>
      <c r="I128" s="18"/>
      <c r="J128" s="18"/>
      <c r="K128" s="18"/>
      <c r="L128" s="18"/>
    </row>
    <row r="129">
      <c r="B129" s="143"/>
      <c r="E129" s="123"/>
      <c r="G129" s="73"/>
      <c r="H129" s="134"/>
      <c r="I129" s="18"/>
      <c r="J129" s="18"/>
      <c r="K129" s="18"/>
      <c r="L129" s="18"/>
    </row>
    <row r="130">
      <c r="B130" s="143"/>
      <c r="E130" s="123"/>
      <c r="G130" s="73"/>
      <c r="H130" s="134"/>
      <c r="I130" s="18"/>
      <c r="J130" s="18"/>
      <c r="K130" s="18"/>
      <c r="L130" s="18"/>
    </row>
    <row r="131">
      <c r="B131" s="143"/>
      <c r="E131" s="123"/>
      <c r="G131" s="73"/>
      <c r="H131" s="134"/>
      <c r="I131" s="18"/>
      <c r="J131" s="18"/>
      <c r="K131" s="18"/>
      <c r="L131" s="18"/>
    </row>
    <row r="132">
      <c r="B132" s="143"/>
      <c r="E132" s="123"/>
      <c r="G132" s="73"/>
      <c r="H132" s="134"/>
      <c r="I132" s="18"/>
      <c r="J132" s="18"/>
      <c r="K132" s="18"/>
      <c r="L132" s="18"/>
    </row>
    <row r="133">
      <c r="B133" s="143"/>
      <c r="E133" s="123"/>
      <c r="G133" s="73"/>
      <c r="H133" s="134"/>
      <c r="I133" s="18"/>
      <c r="J133" s="18"/>
      <c r="K133" s="18"/>
      <c r="L133" s="18"/>
    </row>
    <row r="134">
      <c r="B134" s="143"/>
      <c r="E134" s="123"/>
      <c r="G134" s="73"/>
      <c r="H134" s="134"/>
      <c r="I134" s="18"/>
      <c r="J134" s="18"/>
      <c r="K134" s="18"/>
      <c r="L134" s="18"/>
    </row>
    <row r="135">
      <c r="B135" s="143"/>
      <c r="E135" s="123"/>
      <c r="G135" s="73"/>
      <c r="H135" s="134"/>
      <c r="I135" s="18"/>
      <c r="J135" s="18"/>
      <c r="K135" s="18"/>
      <c r="L135" s="18"/>
    </row>
    <row r="136">
      <c r="B136" s="143"/>
      <c r="E136" s="123"/>
      <c r="G136" s="73"/>
      <c r="H136" s="134"/>
      <c r="I136" s="18"/>
      <c r="J136" s="18"/>
      <c r="K136" s="18"/>
      <c r="L136" s="18"/>
    </row>
    <row r="137">
      <c r="B137" s="143"/>
      <c r="E137" s="123"/>
      <c r="G137" s="73"/>
      <c r="H137" s="134"/>
      <c r="I137" s="18"/>
      <c r="J137" s="18"/>
      <c r="K137" s="18"/>
      <c r="L137" s="18"/>
    </row>
    <row r="138">
      <c r="B138" s="143"/>
      <c r="E138" s="123"/>
      <c r="G138" s="73"/>
      <c r="H138" s="134"/>
      <c r="I138" s="18"/>
      <c r="J138" s="18"/>
      <c r="K138" s="18"/>
      <c r="L138" s="18"/>
    </row>
    <row r="139">
      <c r="B139" s="143"/>
      <c r="E139" s="123"/>
      <c r="G139" s="73"/>
      <c r="H139" s="134"/>
      <c r="I139" s="18"/>
      <c r="J139" s="18"/>
      <c r="K139" s="18"/>
      <c r="L139" s="18"/>
    </row>
    <row r="140">
      <c r="B140" s="143"/>
      <c r="E140" s="123"/>
      <c r="G140" s="73"/>
      <c r="H140" s="134"/>
      <c r="I140" s="18"/>
      <c r="J140" s="18"/>
      <c r="K140" s="18"/>
      <c r="L140" s="18"/>
    </row>
    <row r="141">
      <c r="B141" s="143"/>
      <c r="E141" s="123"/>
      <c r="G141" s="73"/>
      <c r="H141" s="134"/>
      <c r="I141" s="18"/>
      <c r="J141" s="18"/>
      <c r="K141" s="18"/>
      <c r="L141" s="18"/>
    </row>
    <row r="142">
      <c r="B142" s="143"/>
      <c r="E142" s="123"/>
      <c r="G142" s="73"/>
      <c r="H142" s="134"/>
      <c r="I142" s="18"/>
      <c r="J142" s="18"/>
      <c r="K142" s="18"/>
      <c r="L142" s="18"/>
    </row>
    <row r="143">
      <c r="B143" s="143"/>
      <c r="E143" s="123"/>
      <c r="G143" s="73"/>
      <c r="H143" s="134"/>
      <c r="I143" s="18"/>
      <c r="J143" s="18"/>
      <c r="K143" s="18"/>
      <c r="L143" s="18"/>
    </row>
    <row r="144">
      <c r="B144" s="143"/>
      <c r="E144" s="123"/>
      <c r="G144" s="73"/>
      <c r="H144" s="134"/>
      <c r="I144" s="18"/>
      <c r="J144" s="18"/>
      <c r="K144" s="18"/>
      <c r="L144" s="18"/>
    </row>
    <row r="145">
      <c r="B145" s="143"/>
      <c r="E145" s="123"/>
      <c r="G145" s="73"/>
      <c r="H145" s="134"/>
      <c r="I145" s="18"/>
      <c r="J145" s="18"/>
      <c r="K145" s="18"/>
      <c r="L145" s="18"/>
    </row>
    <row r="146">
      <c r="B146" s="143"/>
      <c r="E146" s="123"/>
      <c r="G146" s="73"/>
      <c r="H146" s="134"/>
      <c r="I146" s="18"/>
      <c r="J146" s="18"/>
      <c r="K146" s="18"/>
      <c r="L146" s="18"/>
    </row>
    <row r="147">
      <c r="B147" s="143"/>
      <c r="E147" s="123"/>
      <c r="G147" s="73"/>
      <c r="H147" s="134"/>
      <c r="I147" s="18"/>
      <c r="J147" s="18"/>
      <c r="K147" s="18"/>
      <c r="L147" s="18"/>
    </row>
    <row r="148">
      <c r="B148" s="143"/>
      <c r="E148" s="123"/>
      <c r="G148" s="73"/>
      <c r="H148" s="134"/>
      <c r="I148" s="18"/>
      <c r="J148" s="18"/>
      <c r="K148" s="18"/>
      <c r="L148" s="18"/>
    </row>
    <row r="149">
      <c r="B149" s="143"/>
      <c r="E149" s="123"/>
      <c r="G149" s="73"/>
      <c r="H149" s="134"/>
      <c r="I149" s="18"/>
      <c r="J149" s="18"/>
      <c r="K149" s="18"/>
      <c r="L149" s="18"/>
    </row>
    <row r="150">
      <c r="B150" s="143"/>
      <c r="E150" s="123"/>
      <c r="G150" s="73"/>
      <c r="H150" s="134"/>
      <c r="I150" s="18"/>
      <c r="J150" s="18"/>
      <c r="K150" s="18"/>
      <c r="L150" s="18"/>
    </row>
    <row r="151">
      <c r="B151" s="143"/>
      <c r="E151" s="123"/>
      <c r="G151" s="73"/>
      <c r="H151" s="134"/>
      <c r="I151" s="18"/>
      <c r="J151" s="18"/>
      <c r="K151" s="18"/>
      <c r="L151" s="18"/>
    </row>
    <row r="152">
      <c r="B152" s="143"/>
      <c r="E152" s="123"/>
      <c r="G152" s="73"/>
      <c r="H152" s="134"/>
      <c r="I152" s="18"/>
      <c r="J152" s="18"/>
      <c r="K152" s="18"/>
      <c r="L152" s="18"/>
    </row>
    <row r="153">
      <c r="B153" s="143"/>
      <c r="E153" s="123"/>
      <c r="G153" s="73"/>
      <c r="H153" s="134"/>
      <c r="I153" s="18"/>
      <c r="J153" s="18"/>
      <c r="K153" s="18"/>
      <c r="L153" s="18"/>
    </row>
    <row r="154">
      <c r="B154" s="143"/>
      <c r="E154" s="123"/>
      <c r="G154" s="73"/>
      <c r="H154" s="134"/>
      <c r="I154" s="18"/>
      <c r="J154" s="18"/>
      <c r="K154" s="18"/>
      <c r="L154" s="18"/>
    </row>
    <row r="155">
      <c r="B155" s="143"/>
      <c r="E155" s="123"/>
      <c r="G155" s="73"/>
      <c r="H155" s="134"/>
      <c r="I155" s="18"/>
      <c r="J155" s="18"/>
      <c r="K155" s="18"/>
      <c r="L155" s="18"/>
    </row>
    <row r="156">
      <c r="B156" s="143"/>
      <c r="E156" s="123"/>
      <c r="G156" s="73"/>
      <c r="H156" s="134"/>
      <c r="I156" s="18"/>
      <c r="J156" s="18"/>
      <c r="K156" s="18"/>
      <c r="L156" s="18"/>
    </row>
    <row r="157">
      <c r="B157" s="143"/>
      <c r="E157" s="123"/>
      <c r="G157" s="73"/>
      <c r="H157" s="134"/>
      <c r="I157" s="18"/>
      <c r="J157" s="18"/>
      <c r="K157" s="18"/>
      <c r="L157" s="18"/>
    </row>
    <row r="158">
      <c r="B158" s="143"/>
      <c r="E158" s="123"/>
      <c r="G158" s="73"/>
      <c r="H158" s="134"/>
      <c r="I158" s="18"/>
      <c r="J158" s="18"/>
      <c r="K158" s="18"/>
      <c r="L158" s="18"/>
    </row>
    <row r="159">
      <c r="B159" s="143"/>
      <c r="E159" s="123"/>
      <c r="G159" s="73"/>
      <c r="H159" s="134"/>
      <c r="I159" s="18"/>
      <c r="J159" s="18"/>
      <c r="K159" s="18"/>
      <c r="L159" s="18"/>
    </row>
    <row r="160">
      <c r="B160" s="143"/>
      <c r="E160" s="123"/>
      <c r="G160" s="73"/>
      <c r="H160" s="134"/>
      <c r="I160" s="18"/>
      <c r="J160" s="18"/>
      <c r="K160" s="18"/>
      <c r="L160" s="18"/>
    </row>
    <row r="161">
      <c r="B161" s="143"/>
      <c r="E161" s="123"/>
      <c r="G161" s="73"/>
      <c r="H161" s="134"/>
      <c r="I161" s="18"/>
      <c r="J161" s="18"/>
      <c r="K161" s="18"/>
      <c r="L161" s="18"/>
    </row>
    <row r="162">
      <c r="B162" s="143"/>
      <c r="E162" s="123"/>
      <c r="G162" s="73"/>
      <c r="H162" s="134"/>
      <c r="I162" s="18"/>
      <c r="J162" s="18"/>
      <c r="K162" s="18"/>
      <c r="L162" s="18"/>
    </row>
    <row r="163">
      <c r="B163" s="143"/>
      <c r="E163" s="123"/>
      <c r="G163" s="73"/>
      <c r="H163" s="134"/>
      <c r="I163" s="18"/>
      <c r="J163" s="18"/>
      <c r="K163" s="18"/>
      <c r="L163" s="18"/>
    </row>
    <row r="164">
      <c r="B164" s="143"/>
      <c r="E164" s="123"/>
      <c r="G164" s="73"/>
      <c r="H164" s="134"/>
      <c r="I164" s="18"/>
      <c r="J164" s="18"/>
      <c r="K164" s="18"/>
      <c r="L164" s="18"/>
    </row>
    <row r="165">
      <c r="B165" s="143"/>
      <c r="E165" s="123"/>
      <c r="G165" s="73"/>
      <c r="H165" s="134"/>
      <c r="I165" s="18"/>
      <c r="J165" s="18"/>
      <c r="K165" s="18"/>
      <c r="L165" s="18"/>
    </row>
    <row r="166">
      <c r="B166" s="143"/>
      <c r="E166" s="123"/>
      <c r="G166" s="73"/>
      <c r="H166" s="134"/>
      <c r="I166" s="18"/>
      <c r="J166" s="18"/>
      <c r="K166" s="18"/>
      <c r="L166" s="18"/>
    </row>
    <row r="167">
      <c r="B167" s="143"/>
      <c r="E167" s="123"/>
      <c r="G167" s="73"/>
      <c r="H167" s="134"/>
      <c r="I167" s="18"/>
      <c r="J167" s="18"/>
      <c r="K167" s="18"/>
      <c r="L167" s="18"/>
    </row>
    <row r="168">
      <c r="B168" s="143"/>
      <c r="E168" s="123"/>
      <c r="G168" s="73"/>
      <c r="H168" s="134"/>
      <c r="I168" s="18"/>
      <c r="J168" s="18"/>
      <c r="K168" s="18"/>
      <c r="L168" s="18"/>
    </row>
    <row r="169">
      <c r="B169" s="143"/>
      <c r="E169" s="123"/>
      <c r="G169" s="73"/>
      <c r="H169" s="134"/>
      <c r="I169" s="18"/>
      <c r="J169" s="18"/>
      <c r="K169" s="18"/>
      <c r="L169" s="18"/>
    </row>
    <row r="170">
      <c r="B170" s="143"/>
      <c r="E170" s="123"/>
      <c r="G170" s="73"/>
      <c r="H170" s="134"/>
      <c r="I170" s="18"/>
      <c r="J170" s="18"/>
      <c r="K170" s="18"/>
      <c r="L170" s="18"/>
    </row>
    <row r="171">
      <c r="B171" s="143"/>
      <c r="E171" s="123"/>
      <c r="G171" s="73"/>
      <c r="H171" s="134"/>
      <c r="I171" s="18"/>
      <c r="J171" s="18"/>
      <c r="K171" s="18"/>
      <c r="L171" s="18"/>
    </row>
    <row r="172">
      <c r="B172" s="143"/>
      <c r="E172" s="123"/>
      <c r="G172" s="73"/>
      <c r="H172" s="134"/>
      <c r="I172" s="18"/>
      <c r="J172" s="18"/>
      <c r="K172" s="18"/>
      <c r="L172" s="18"/>
    </row>
    <row r="173">
      <c r="B173" s="143"/>
      <c r="E173" s="123"/>
      <c r="G173" s="73"/>
      <c r="H173" s="134"/>
      <c r="I173" s="18"/>
      <c r="J173" s="18"/>
      <c r="K173" s="18"/>
      <c r="L173" s="18"/>
    </row>
    <row r="174">
      <c r="B174" s="143"/>
      <c r="E174" s="123"/>
      <c r="G174" s="73"/>
      <c r="H174" s="134"/>
      <c r="I174" s="18"/>
      <c r="J174" s="18"/>
      <c r="K174" s="18"/>
      <c r="L174" s="18"/>
    </row>
    <row r="175">
      <c r="B175" s="143"/>
      <c r="E175" s="123"/>
      <c r="G175" s="73"/>
      <c r="H175" s="134"/>
      <c r="I175" s="18"/>
      <c r="J175" s="18"/>
      <c r="K175" s="18"/>
      <c r="L175" s="18"/>
    </row>
    <row r="176">
      <c r="B176" s="143"/>
      <c r="E176" s="123"/>
      <c r="G176" s="73"/>
      <c r="H176" s="134"/>
      <c r="I176" s="18"/>
      <c r="J176" s="18"/>
      <c r="K176" s="18"/>
      <c r="L176" s="18"/>
    </row>
    <row r="177">
      <c r="B177" s="143"/>
      <c r="E177" s="123"/>
      <c r="G177" s="73"/>
      <c r="H177" s="134"/>
      <c r="I177" s="18"/>
      <c r="J177" s="18"/>
      <c r="K177" s="18"/>
      <c r="L177" s="18"/>
    </row>
    <row r="178">
      <c r="B178" s="143"/>
      <c r="E178" s="123"/>
      <c r="G178" s="73"/>
      <c r="H178" s="134"/>
      <c r="I178" s="18"/>
      <c r="J178" s="18"/>
      <c r="K178" s="18"/>
      <c r="L178" s="18"/>
    </row>
    <row r="179">
      <c r="B179" s="143"/>
      <c r="E179" s="123"/>
      <c r="G179" s="73"/>
      <c r="H179" s="134"/>
      <c r="I179" s="18"/>
      <c r="J179" s="18"/>
      <c r="K179" s="18"/>
      <c r="L179" s="18"/>
    </row>
    <row r="180">
      <c r="B180" s="143"/>
      <c r="E180" s="123"/>
      <c r="G180" s="73"/>
      <c r="H180" s="134"/>
      <c r="I180" s="18"/>
      <c r="J180" s="18"/>
      <c r="K180" s="18"/>
      <c r="L180" s="18"/>
    </row>
    <row r="181">
      <c r="B181" s="143"/>
      <c r="E181" s="123"/>
      <c r="G181" s="73"/>
      <c r="H181" s="134"/>
      <c r="I181" s="18"/>
      <c r="J181" s="18"/>
      <c r="K181" s="18"/>
      <c r="L181" s="18"/>
    </row>
    <row r="182">
      <c r="B182" s="143"/>
      <c r="E182" s="123"/>
      <c r="G182" s="73"/>
      <c r="H182" s="134"/>
      <c r="I182" s="18"/>
      <c r="J182" s="18"/>
      <c r="K182" s="18"/>
      <c r="L182" s="18"/>
    </row>
    <row r="183">
      <c r="B183" s="143"/>
      <c r="E183" s="123"/>
      <c r="G183" s="73"/>
      <c r="H183" s="134"/>
      <c r="I183" s="18"/>
      <c r="J183" s="18"/>
      <c r="K183" s="18"/>
      <c r="L183" s="18"/>
    </row>
    <row r="184">
      <c r="B184" s="143"/>
      <c r="E184" s="123"/>
      <c r="G184" s="73"/>
      <c r="H184" s="134"/>
      <c r="I184" s="18"/>
      <c r="J184" s="18"/>
      <c r="K184" s="18"/>
      <c r="L184" s="18"/>
    </row>
    <row r="185">
      <c r="B185" s="143"/>
      <c r="E185" s="123"/>
      <c r="G185" s="73"/>
      <c r="H185" s="134"/>
      <c r="I185" s="18"/>
      <c r="J185" s="18"/>
      <c r="K185" s="18"/>
      <c r="L185" s="18"/>
    </row>
    <row r="186">
      <c r="B186" s="143"/>
      <c r="E186" s="123"/>
      <c r="G186" s="73"/>
      <c r="H186" s="134"/>
      <c r="I186" s="18"/>
      <c r="J186" s="18"/>
      <c r="K186" s="18"/>
      <c r="L186" s="18"/>
    </row>
    <row r="187">
      <c r="B187" s="143"/>
      <c r="E187" s="123"/>
      <c r="G187" s="73"/>
      <c r="H187" s="134"/>
      <c r="I187" s="18"/>
      <c r="J187" s="18"/>
      <c r="K187" s="18"/>
      <c r="L187" s="18"/>
    </row>
    <row r="188">
      <c r="B188" s="143"/>
      <c r="E188" s="123"/>
      <c r="G188" s="73"/>
      <c r="H188" s="134"/>
      <c r="I188" s="18"/>
      <c r="J188" s="18"/>
      <c r="K188" s="18"/>
      <c r="L188" s="18"/>
    </row>
    <row r="189">
      <c r="B189" s="143"/>
      <c r="E189" s="123"/>
      <c r="G189" s="73"/>
      <c r="H189" s="134"/>
      <c r="I189" s="18"/>
      <c r="J189" s="18"/>
      <c r="K189" s="18"/>
      <c r="L189" s="18"/>
    </row>
    <row r="190">
      <c r="B190" s="143"/>
      <c r="E190" s="123"/>
      <c r="G190" s="73"/>
      <c r="H190" s="134"/>
      <c r="I190" s="18"/>
      <c r="J190" s="18"/>
      <c r="K190" s="18"/>
      <c r="L190" s="18"/>
    </row>
    <row r="191">
      <c r="B191" s="143"/>
      <c r="E191" s="123"/>
      <c r="G191" s="73"/>
      <c r="H191" s="134"/>
      <c r="I191" s="18"/>
      <c r="J191" s="18"/>
      <c r="K191" s="18"/>
      <c r="L191" s="18"/>
    </row>
    <row r="192">
      <c r="B192" s="143"/>
      <c r="E192" s="123"/>
      <c r="G192" s="73"/>
      <c r="H192" s="134"/>
      <c r="I192" s="18"/>
      <c r="J192" s="18"/>
      <c r="K192" s="18"/>
      <c r="L192" s="18"/>
    </row>
    <row r="193">
      <c r="B193" s="143"/>
      <c r="E193" s="123"/>
      <c r="G193" s="73"/>
      <c r="H193" s="134"/>
      <c r="I193" s="18"/>
      <c r="J193" s="18"/>
      <c r="K193" s="18"/>
      <c r="L193" s="18"/>
    </row>
    <row r="194">
      <c r="B194" s="143"/>
      <c r="E194" s="123"/>
      <c r="G194" s="73"/>
      <c r="H194" s="134"/>
      <c r="I194" s="18"/>
      <c r="J194" s="18"/>
      <c r="K194" s="18"/>
      <c r="L194" s="18"/>
    </row>
    <row r="195">
      <c r="B195" s="143"/>
      <c r="E195" s="123"/>
      <c r="G195" s="73"/>
      <c r="H195" s="134"/>
      <c r="I195" s="18"/>
      <c r="J195" s="18"/>
      <c r="K195" s="18"/>
      <c r="L195" s="18"/>
    </row>
    <row r="196">
      <c r="B196" s="143"/>
      <c r="E196" s="123"/>
      <c r="G196" s="73"/>
      <c r="H196" s="134"/>
      <c r="I196" s="18"/>
      <c r="J196" s="18"/>
      <c r="K196" s="18"/>
      <c r="L196" s="18"/>
    </row>
    <row r="197">
      <c r="B197" s="143"/>
      <c r="E197" s="123"/>
      <c r="G197" s="73"/>
      <c r="H197" s="134"/>
      <c r="I197" s="18"/>
      <c r="J197" s="18"/>
      <c r="K197" s="18"/>
      <c r="L197" s="18"/>
    </row>
    <row r="198">
      <c r="B198" s="143"/>
      <c r="E198" s="123"/>
      <c r="G198" s="73"/>
      <c r="H198" s="134"/>
      <c r="I198" s="18"/>
      <c r="J198" s="18"/>
      <c r="K198" s="18"/>
      <c r="L198" s="18"/>
    </row>
    <row r="199">
      <c r="B199" s="143"/>
      <c r="E199" s="123"/>
      <c r="G199" s="73"/>
      <c r="H199" s="134"/>
      <c r="I199" s="18"/>
      <c r="J199" s="18"/>
      <c r="K199" s="18"/>
      <c r="L199" s="18"/>
    </row>
    <row r="200">
      <c r="B200" s="143"/>
      <c r="E200" s="123"/>
      <c r="G200" s="73"/>
      <c r="H200" s="134"/>
      <c r="I200" s="18"/>
      <c r="J200" s="18"/>
      <c r="K200" s="18"/>
      <c r="L200" s="18"/>
    </row>
    <row r="201">
      <c r="B201" s="143"/>
      <c r="E201" s="123"/>
      <c r="G201" s="73"/>
      <c r="H201" s="134"/>
      <c r="I201" s="18"/>
      <c r="J201" s="18"/>
      <c r="K201" s="18"/>
      <c r="L201" s="18"/>
    </row>
    <row r="202">
      <c r="B202" s="143"/>
      <c r="E202" s="123"/>
      <c r="G202" s="73"/>
      <c r="H202" s="134"/>
      <c r="I202" s="18"/>
      <c r="J202" s="18"/>
      <c r="K202" s="18"/>
      <c r="L202" s="18"/>
    </row>
    <row r="203">
      <c r="B203" s="143"/>
      <c r="E203" s="123"/>
      <c r="G203" s="73"/>
      <c r="H203" s="134"/>
      <c r="I203" s="18"/>
      <c r="J203" s="18"/>
      <c r="K203" s="18"/>
      <c r="L203" s="18"/>
    </row>
    <row r="204">
      <c r="B204" s="143"/>
      <c r="E204" s="123"/>
      <c r="G204" s="73"/>
      <c r="H204" s="134"/>
      <c r="I204" s="18"/>
      <c r="J204" s="18"/>
      <c r="K204" s="18"/>
      <c r="L204" s="18"/>
    </row>
    <row r="205">
      <c r="B205" s="143"/>
      <c r="E205" s="123"/>
      <c r="G205" s="73"/>
      <c r="H205" s="134"/>
      <c r="I205" s="18"/>
      <c r="J205" s="18"/>
      <c r="K205" s="18"/>
      <c r="L205" s="18"/>
    </row>
    <row r="206">
      <c r="B206" s="143"/>
      <c r="E206" s="123"/>
      <c r="G206" s="73"/>
      <c r="H206" s="134"/>
      <c r="I206" s="18"/>
      <c r="J206" s="18"/>
      <c r="K206" s="18"/>
      <c r="L206" s="18"/>
    </row>
    <row r="207">
      <c r="B207" s="143"/>
      <c r="E207" s="123"/>
      <c r="G207" s="73"/>
      <c r="H207" s="134"/>
      <c r="I207" s="18"/>
      <c r="J207" s="18"/>
      <c r="K207" s="18"/>
      <c r="L207" s="18"/>
    </row>
    <row r="208">
      <c r="B208" s="143"/>
      <c r="E208" s="123"/>
      <c r="G208" s="73"/>
      <c r="H208" s="134"/>
      <c r="I208" s="18"/>
      <c r="J208" s="18"/>
      <c r="K208" s="18"/>
      <c r="L208" s="18"/>
    </row>
    <row r="209">
      <c r="B209" s="143"/>
      <c r="E209" s="123"/>
      <c r="G209" s="73"/>
      <c r="H209" s="134"/>
      <c r="I209" s="18"/>
      <c r="J209" s="18"/>
      <c r="K209" s="18"/>
      <c r="L209" s="18"/>
    </row>
    <row r="210">
      <c r="B210" s="143"/>
      <c r="E210" s="123"/>
      <c r="G210" s="73"/>
      <c r="H210" s="134"/>
      <c r="I210" s="18"/>
      <c r="J210" s="18"/>
      <c r="K210" s="18"/>
      <c r="L210" s="18"/>
    </row>
    <row r="211">
      <c r="B211" s="143"/>
      <c r="E211" s="123"/>
      <c r="G211" s="73"/>
      <c r="H211" s="134"/>
      <c r="I211" s="18"/>
      <c r="J211" s="18"/>
      <c r="K211" s="18"/>
      <c r="L211" s="18"/>
    </row>
    <row r="212">
      <c r="B212" s="143"/>
      <c r="E212" s="123"/>
      <c r="G212" s="73"/>
      <c r="H212" s="134"/>
      <c r="I212" s="18"/>
      <c r="J212" s="18"/>
      <c r="K212" s="18"/>
      <c r="L212" s="18"/>
    </row>
    <row r="213">
      <c r="B213" s="143"/>
      <c r="E213" s="123"/>
      <c r="G213" s="73"/>
      <c r="H213" s="134"/>
      <c r="I213" s="18"/>
      <c r="J213" s="18"/>
      <c r="K213" s="18"/>
      <c r="L213" s="18"/>
    </row>
    <row r="214">
      <c r="B214" s="143"/>
      <c r="E214" s="123"/>
      <c r="G214" s="73"/>
      <c r="H214" s="134"/>
      <c r="I214" s="18"/>
      <c r="J214" s="18"/>
      <c r="K214" s="18"/>
      <c r="L214" s="18"/>
    </row>
    <row r="215">
      <c r="B215" s="143"/>
      <c r="E215" s="123"/>
      <c r="G215" s="73"/>
      <c r="H215" s="134"/>
      <c r="I215" s="18"/>
      <c r="J215" s="18"/>
      <c r="K215" s="18"/>
      <c r="L215" s="18"/>
    </row>
    <row r="216">
      <c r="B216" s="143"/>
      <c r="E216" s="123"/>
      <c r="G216" s="73"/>
      <c r="H216" s="134"/>
      <c r="I216" s="18"/>
      <c r="J216" s="18"/>
      <c r="K216" s="18"/>
      <c r="L216" s="18"/>
    </row>
    <row r="217">
      <c r="B217" s="143"/>
      <c r="E217" s="123"/>
      <c r="G217" s="73"/>
      <c r="H217" s="134"/>
      <c r="I217" s="18"/>
      <c r="J217" s="18"/>
      <c r="K217" s="18"/>
      <c r="L217" s="18"/>
    </row>
    <row r="218">
      <c r="B218" s="143"/>
      <c r="E218" s="123"/>
      <c r="G218" s="73"/>
      <c r="H218" s="134"/>
      <c r="I218" s="18"/>
      <c r="J218" s="18"/>
      <c r="K218" s="18"/>
      <c r="L218" s="18"/>
    </row>
    <row r="219">
      <c r="B219" s="143"/>
      <c r="E219" s="123"/>
      <c r="G219" s="73"/>
      <c r="H219" s="134"/>
      <c r="I219" s="18"/>
      <c r="J219" s="18"/>
      <c r="K219" s="18"/>
      <c r="L219" s="18"/>
    </row>
    <row r="220">
      <c r="B220" s="143"/>
      <c r="E220" s="123"/>
      <c r="G220" s="73"/>
      <c r="H220" s="134"/>
      <c r="I220" s="18"/>
      <c r="J220" s="18"/>
      <c r="K220" s="18"/>
      <c r="L220" s="18"/>
    </row>
    <row r="221">
      <c r="B221" s="143"/>
      <c r="E221" s="123"/>
      <c r="G221" s="73"/>
      <c r="H221" s="134"/>
      <c r="I221" s="18"/>
      <c r="J221" s="18"/>
      <c r="K221" s="18"/>
      <c r="L221" s="18"/>
    </row>
    <row r="222">
      <c r="B222" s="143"/>
      <c r="E222" s="123"/>
      <c r="G222" s="73"/>
      <c r="H222" s="134"/>
      <c r="I222" s="18"/>
      <c r="J222" s="18"/>
      <c r="K222" s="18"/>
      <c r="L222" s="18"/>
    </row>
    <row r="223">
      <c r="B223" s="143"/>
      <c r="E223" s="123"/>
      <c r="G223" s="73"/>
      <c r="H223" s="134"/>
      <c r="I223" s="18"/>
      <c r="J223" s="18"/>
      <c r="K223" s="18"/>
      <c r="L223" s="18"/>
    </row>
    <row r="224">
      <c r="B224" s="143"/>
      <c r="E224" s="123"/>
      <c r="G224" s="73"/>
      <c r="H224" s="134"/>
      <c r="I224" s="18"/>
      <c r="J224" s="18"/>
      <c r="K224" s="18"/>
      <c r="L224" s="18"/>
    </row>
    <row r="225">
      <c r="B225" s="143"/>
      <c r="E225" s="123"/>
      <c r="G225" s="73"/>
      <c r="H225" s="134"/>
      <c r="I225" s="18"/>
      <c r="J225" s="18"/>
      <c r="K225" s="18"/>
      <c r="L225" s="18"/>
    </row>
    <row r="226">
      <c r="B226" s="143"/>
      <c r="E226" s="123"/>
      <c r="G226" s="73"/>
      <c r="H226" s="134"/>
      <c r="I226" s="18"/>
      <c r="J226" s="18"/>
      <c r="K226" s="18"/>
      <c r="L226" s="18"/>
    </row>
    <row r="227">
      <c r="B227" s="143"/>
      <c r="E227" s="123"/>
      <c r="G227" s="73"/>
      <c r="H227" s="134"/>
      <c r="I227" s="18"/>
      <c r="J227" s="18"/>
      <c r="K227" s="18"/>
      <c r="L227" s="18"/>
    </row>
    <row r="228">
      <c r="B228" s="143"/>
      <c r="E228" s="123"/>
      <c r="G228" s="73"/>
      <c r="H228" s="134"/>
      <c r="I228" s="18"/>
      <c r="J228" s="18"/>
      <c r="K228" s="18"/>
      <c r="L228" s="18"/>
    </row>
    <row r="229">
      <c r="B229" s="143"/>
      <c r="E229" s="123"/>
      <c r="G229" s="73"/>
      <c r="H229" s="134"/>
      <c r="I229" s="18"/>
      <c r="J229" s="18"/>
      <c r="K229" s="18"/>
      <c r="L229" s="18"/>
    </row>
    <row r="230">
      <c r="B230" s="143"/>
      <c r="E230" s="123"/>
      <c r="G230" s="73"/>
      <c r="H230" s="134"/>
      <c r="I230" s="18"/>
      <c r="J230" s="18"/>
      <c r="K230" s="18"/>
      <c r="L230" s="18"/>
    </row>
    <row r="231">
      <c r="B231" s="143"/>
      <c r="E231" s="123"/>
      <c r="G231" s="73"/>
      <c r="H231" s="134"/>
      <c r="I231" s="18"/>
      <c r="J231" s="18"/>
      <c r="K231" s="18"/>
      <c r="L231" s="18"/>
    </row>
    <row r="232">
      <c r="B232" s="143"/>
      <c r="E232" s="123"/>
      <c r="G232" s="73"/>
      <c r="H232" s="134"/>
      <c r="I232" s="18"/>
      <c r="J232" s="18"/>
      <c r="K232" s="18"/>
      <c r="L232" s="18"/>
    </row>
    <row r="233">
      <c r="B233" s="143"/>
      <c r="E233" s="123"/>
      <c r="G233" s="73"/>
      <c r="H233" s="134"/>
      <c r="I233" s="18"/>
      <c r="J233" s="18"/>
      <c r="K233" s="18"/>
      <c r="L233" s="18"/>
    </row>
    <row r="234">
      <c r="B234" s="143"/>
      <c r="E234" s="123"/>
      <c r="G234" s="73"/>
      <c r="H234" s="134"/>
      <c r="I234" s="18"/>
      <c r="J234" s="18"/>
      <c r="K234" s="18"/>
      <c r="L234" s="18"/>
    </row>
    <row r="235">
      <c r="B235" s="143"/>
      <c r="E235" s="123"/>
      <c r="G235" s="73"/>
      <c r="H235" s="134"/>
      <c r="I235" s="18"/>
      <c r="J235" s="18"/>
      <c r="K235" s="18"/>
      <c r="L235" s="18"/>
    </row>
    <row r="236">
      <c r="B236" s="143"/>
      <c r="E236" s="123"/>
      <c r="G236" s="73"/>
      <c r="H236" s="134"/>
      <c r="I236" s="18"/>
      <c r="J236" s="18"/>
      <c r="K236" s="18"/>
      <c r="L236" s="18"/>
    </row>
    <row r="237">
      <c r="B237" s="143"/>
      <c r="E237" s="123"/>
      <c r="G237" s="73"/>
      <c r="H237" s="134"/>
      <c r="I237" s="18"/>
      <c r="J237" s="18"/>
      <c r="K237" s="18"/>
      <c r="L237" s="18"/>
    </row>
    <row r="238">
      <c r="B238" s="143"/>
      <c r="E238" s="123"/>
      <c r="G238" s="73"/>
      <c r="H238" s="134"/>
      <c r="I238" s="18"/>
      <c r="J238" s="18"/>
      <c r="K238" s="18"/>
      <c r="L238" s="18"/>
    </row>
    <row r="239">
      <c r="B239" s="143"/>
      <c r="E239" s="123"/>
      <c r="G239" s="73"/>
      <c r="H239" s="134"/>
      <c r="I239" s="18"/>
      <c r="J239" s="18"/>
      <c r="K239" s="18"/>
      <c r="L239" s="18"/>
    </row>
    <row r="240">
      <c r="B240" s="143"/>
      <c r="E240" s="123"/>
      <c r="G240" s="73"/>
      <c r="H240" s="134"/>
      <c r="I240" s="18"/>
      <c r="J240" s="18"/>
      <c r="K240" s="18"/>
      <c r="L240" s="18"/>
    </row>
    <row r="241">
      <c r="B241" s="143"/>
      <c r="E241" s="123"/>
      <c r="G241" s="73"/>
      <c r="H241" s="134"/>
      <c r="I241" s="18"/>
      <c r="J241" s="18"/>
      <c r="K241" s="18"/>
      <c r="L241" s="18"/>
    </row>
    <row r="242">
      <c r="B242" s="143"/>
      <c r="E242" s="123"/>
      <c r="G242" s="73"/>
      <c r="H242" s="134"/>
      <c r="I242" s="18"/>
      <c r="J242" s="18"/>
      <c r="K242" s="18"/>
      <c r="L242" s="18"/>
    </row>
    <row r="243">
      <c r="B243" s="143"/>
      <c r="E243" s="123"/>
      <c r="G243" s="73"/>
      <c r="H243" s="134"/>
      <c r="I243" s="18"/>
      <c r="J243" s="18"/>
      <c r="K243" s="18"/>
      <c r="L243" s="18"/>
    </row>
    <row r="244">
      <c r="B244" s="143"/>
      <c r="E244" s="123"/>
      <c r="G244" s="73"/>
      <c r="H244" s="134"/>
      <c r="I244" s="18"/>
      <c r="J244" s="18"/>
      <c r="K244" s="18"/>
      <c r="L244" s="18"/>
    </row>
    <row r="245">
      <c r="B245" s="143"/>
      <c r="E245" s="123"/>
      <c r="G245" s="73"/>
      <c r="H245" s="134"/>
      <c r="I245" s="18"/>
      <c r="J245" s="18"/>
      <c r="K245" s="18"/>
      <c r="L245" s="18"/>
    </row>
    <row r="246">
      <c r="B246" s="143"/>
      <c r="E246" s="123"/>
      <c r="G246" s="73"/>
      <c r="H246" s="134"/>
      <c r="I246" s="18"/>
      <c r="J246" s="18"/>
      <c r="K246" s="18"/>
      <c r="L246" s="18"/>
    </row>
    <row r="247">
      <c r="B247" s="143"/>
      <c r="E247" s="123"/>
      <c r="G247" s="73"/>
      <c r="H247" s="134"/>
      <c r="I247" s="18"/>
      <c r="J247" s="18"/>
      <c r="K247" s="18"/>
      <c r="L247" s="18"/>
    </row>
    <row r="248">
      <c r="B248" s="143"/>
      <c r="E248" s="123"/>
      <c r="G248" s="73"/>
      <c r="H248" s="134"/>
      <c r="I248" s="18"/>
      <c r="J248" s="18"/>
      <c r="K248" s="18"/>
      <c r="L248" s="18"/>
    </row>
    <row r="249">
      <c r="B249" s="143"/>
      <c r="E249" s="123"/>
      <c r="G249" s="73"/>
      <c r="H249" s="134"/>
      <c r="I249" s="18"/>
      <c r="J249" s="18"/>
      <c r="K249" s="18"/>
      <c r="L249" s="18"/>
    </row>
    <row r="250">
      <c r="B250" s="143"/>
      <c r="E250" s="123"/>
      <c r="G250" s="73"/>
      <c r="H250" s="134"/>
      <c r="I250" s="18"/>
      <c r="J250" s="18"/>
      <c r="K250" s="18"/>
      <c r="L250" s="18"/>
    </row>
    <row r="251">
      <c r="B251" s="143"/>
      <c r="E251" s="123"/>
      <c r="G251" s="73"/>
      <c r="H251" s="134"/>
      <c r="I251" s="18"/>
      <c r="J251" s="18"/>
      <c r="K251" s="18"/>
      <c r="L251" s="18"/>
    </row>
    <row r="252">
      <c r="B252" s="143"/>
      <c r="E252" s="123"/>
      <c r="G252" s="73"/>
      <c r="H252" s="134"/>
      <c r="I252" s="18"/>
      <c r="J252" s="18"/>
      <c r="K252" s="18"/>
      <c r="L252" s="18"/>
    </row>
    <row r="253">
      <c r="B253" s="143"/>
      <c r="E253" s="123"/>
      <c r="G253" s="73"/>
      <c r="H253" s="134"/>
      <c r="I253" s="18"/>
      <c r="J253" s="18"/>
      <c r="K253" s="18"/>
      <c r="L253" s="18"/>
    </row>
    <row r="254">
      <c r="B254" s="143"/>
      <c r="E254" s="123"/>
      <c r="G254" s="73"/>
      <c r="H254" s="134"/>
      <c r="I254" s="18"/>
      <c r="J254" s="18"/>
      <c r="K254" s="18"/>
      <c r="L254" s="18"/>
    </row>
    <row r="255">
      <c r="B255" s="143"/>
      <c r="E255" s="123"/>
      <c r="G255" s="73"/>
      <c r="H255" s="134"/>
      <c r="I255" s="18"/>
      <c r="J255" s="18"/>
      <c r="K255" s="18"/>
      <c r="L255" s="18"/>
    </row>
    <row r="256">
      <c r="B256" s="143"/>
      <c r="E256" s="123"/>
      <c r="G256" s="73"/>
      <c r="H256" s="134"/>
      <c r="I256" s="18"/>
      <c r="J256" s="18"/>
      <c r="K256" s="18"/>
      <c r="L256" s="18"/>
    </row>
    <row r="257">
      <c r="B257" s="143"/>
      <c r="E257" s="123"/>
      <c r="G257" s="73"/>
      <c r="H257" s="134"/>
      <c r="I257" s="18"/>
      <c r="J257" s="18"/>
      <c r="K257" s="18"/>
      <c r="L257" s="18"/>
    </row>
    <row r="258">
      <c r="B258" s="143"/>
      <c r="E258" s="123"/>
      <c r="G258" s="73"/>
      <c r="H258" s="134"/>
      <c r="I258" s="18"/>
      <c r="J258" s="18"/>
      <c r="K258" s="18"/>
      <c r="L258" s="18"/>
    </row>
    <row r="259">
      <c r="B259" s="143"/>
      <c r="E259" s="123"/>
      <c r="G259" s="73"/>
      <c r="H259" s="134"/>
      <c r="I259" s="18"/>
      <c r="J259" s="18"/>
      <c r="K259" s="18"/>
      <c r="L259" s="18"/>
    </row>
    <row r="260">
      <c r="B260" s="143"/>
      <c r="E260" s="123"/>
      <c r="G260" s="73"/>
      <c r="H260" s="134"/>
      <c r="I260" s="18"/>
      <c r="J260" s="18"/>
      <c r="K260" s="18"/>
      <c r="L260" s="18"/>
    </row>
    <row r="261">
      <c r="B261" s="143"/>
      <c r="E261" s="123"/>
      <c r="G261" s="73"/>
      <c r="H261" s="134"/>
      <c r="I261" s="18"/>
      <c r="J261" s="18"/>
      <c r="K261" s="18"/>
      <c r="L261" s="18"/>
    </row>
    <row r="262">
      <c r="B262" s="143"/>
      <c r="E262" s="123"/>
      <c r="G262" s="73"/>
      <c r="H262" s="134"/>
      <c r="I262" s="18"/>
      <c r="J262" s="18"/>
      <c r="K262" s="18"/>
      <c r="L262" s="18"/>
    </row>
    <row r="263">
      <c r="B263" s="143"/>
      <c r="E263" s="123"/>
      <c r="G263" s="73"/>
      <c r="H263" s="134"/>
      <c r="I263" s="18"/>
      <c r="J263" s="18"/>
      <c r="K263" s="18"/>
      <c r="L263" s="18"/>
    </row>
    <row r="264">
      <c r="B264" s="143"/>
      <c r="E264" s="123"/>
      <c r="G264" s="73"/>
      <c r="H264" s="134"/>
      <c r="I264" s="18"/>
      <c r="J264" s="18"/>
      <c r="K264" s="18"/>
      <c r="L264" s="18"/>
    </row>
    <row r="265">
      <c r="B265" s="143"/>
      <c r="E265" s="123"/>
      <c r="G265" s="73"/>
      <c r="H265" s="134"/>
      <c r="I265" s="18"/>
      <c r="J265" s="18"/>
      <c r="K265" s="18"/>
      <c r="L265" s="18"/>
    </row>
    <row r="266">
      <c r="B266" s="143"/>
      <c r="E266" s="123"/>
      <c r="G266" s="73"/>
      <c r="H266" s="134"/>
      <c r="I266" s="18"/>
      <c r="J266" s="18"/>
      <c r="K266" s="18"/>
      <c r="L266" s="18"/>
    </row>
    <row r="267">
      <c r="B267" s="143"/>
      <c r="E267" s="123"/>
      <c r="G267" s="73"/>
      <c r="H267" s="134"/>
      <c r="I267" s="18"/>
      <c r="J267" s="18"/>
      <c r="K267" s="18"/>
      <c r="L267" s="18"/>
    </row>
    <row r="268">
      <c r="B268" s="143"/>
      <c r="E268" s="123"/>
      <c r="G268" s="73"/>
      <c r="H268" s="134"/>
      <c r="I268" s="18"/>
      <c r="J268" s="18"/>
      <c r="K268" s="18"/>
      <c r="L268" s="18"/>
    </row>
    <row r="269">
      <c r="B269" s="143"/>
      <c r="E269" s="123"/>
      <c r="G269" s="73"/>
      <c r="H269" s="134"/>
      <c r="I269" s="18"/>
      <c r="J269" s="18"/>
      <c r="K269" s="18"/>
      <c r="L269" s="18"/>
    </row>
    <row r="270">
      <c r="B270" s="143"/>
      <c r="E270" s="123"/>
      <c r="G270" s="73"/>
      <c r="H270" s="134"/>
      <c r="I270" s="18"/>
      <c r="J270" s="18"/>
      <c r="K270" s="18"/>
      <c r="L270" s="18"/>
    </row>
    <row r="271">
      <c r="B271" s="143"/>
      <c r="E271" s="123"/>
      <c r="G271" s="73"/>
      <c r="H271" s="134"/>
      <c r="I271" s="18"/>
      <c r="J271" s="18"/>
      <c r="K271" s="18"/>
      <c r="L271" s="18"/>
    </row>
    <row r="272">
      <c r="B272" s="143"/>
      <c r="E272" s="123"/>
      <c r="G272" s="73"/>
      <c r="H272" s="134"/>
      <c r="I272" s="18"/>
      <c r="J272" s="18"/>
      <c r="K272" s="18"/>
      <c r="L272" s="18"/>
    </row>
    <row r="273">
      <c r="B273" s="143"/>
      <c r="E273" s="123"/>
      <c r="G273" s="73"/>
      <c r="H273" s="134"/>
      <c r="I273" s="18"/>
      <c r="J273" s="18"/>
      <c r="K273" s="18"/>
      <c r="L273" s="18"/>
    </row>
    <row r="274">
      <c r="B274" s="143"/>
      <c r="E274" s="123"/>
      <c r="G274" s="73"/>
      <c r="H274" s="134"/>
      <c r="I274" s="18"/>
      <c r="J274" s="18"/>
      <c r="K274" s="18"/>
      <c r="L274" s="18"/>
    </row>
    <row r="275">
      <c r="B275" s="143"/>
      <c r="E275" s="123"/>
      <c r="G275" s="73"/>
      <c r="H275" s="134"/>
      <c r="I275" s="18"/>
      <c r="J275" s="18"/>
      <c r="K275" s="18"/>
      <c r="L275" s="18"/>
    </row>
    <row r="276">
      <c r="B276" s="143"/>
      <c r="E276" s="123"/>
      <c r="G276" s="73"/>
      <c r="H276" s="134"/>
      <c r="I276" s="18"/>
      <c r="J276" s="18"/>
      <c r="K276" s="18"/>
      <c r="L276" s="18"/>
    </row>
    <row r="277">
      <c r="B277" s="143"/>
      <c r="E277" s="123"/>
      <c r="G277" s="73"/>
      <c r="H277" s="134"/>
      <c r="I277" s="18"/>
      <c r="J277" s="18"/>
      <c r="K277" s="18"/>
      <c r="L277" s="18"/>
    </row>
    <row r="278">
      <c r="B278" s="143"/>
      <c r="E278" s="123"/>
      <c r="G278" s="73"/>
      <c r="H278" s="134"/>
      <c r="I278" s="18"/>
      <c r="J278" s="18"/>
      <c r="K278" s="18"/>
      <c r="L278" s="18"/>
    </row>
    <row r="279">
      <c r="B279" s="143"/>
      <c r="E279" s="123"/>
      <c r="G279" s="73"/>
      <c r="H279" s="134"/>
      <c r="I279" s="18"/>
      <c r="J279" s="18"/>
      <c r="K279" s="18"/>
      <c r="L279" s="18"/>
    </row>
    <row r="280">
      <c r="B280" s="143"/>
      <c r="E280" s="123"/>
      <c r="G280" s="73"/>
      <c r="H280" s="134"/>
      <c r="I280" s="18"/>
      <c r="J280" s="18"/>
      <c r="K280" s="18"/>
      <c r="L280" s="18"/>
    </row>
    <row r="281">
      <c r="B281" s="143"/>
      <c r="E281" s="123"/>
      <c r="G281" s="73"/>
      <c r="H281" s="134"/>
      <c r="I281" s="18"/>
      <c r="J281" s="18"/>
      <c r="K281" s="18"/>
      <c r="L281" s="18"/>
    </row>
    <row r="282">
      <c r="B282" s="143"/>
      <c r="E282" s="123"/>
      <c r="G282" s="73"/>
      <c r="H282" s="134"/>
      <c r="I282" s="18"/>
      <c r="J282" s="18"/>
      <c r="K282" s="18"/>
      <c r="L282" s="18"/>
    </row>
    <row r="283">
      <c r="B283" s="143"/>
      <c r="E283" s="123"/>
      <c r="G283" s="73"/>
      <c r="H283" s="134"/>
      <c r="I283" s="18"/>
      <c r="J283" s="18"/>
      <c r="K283" s="18"/>
      <c r="L283" s="18"/>
    </row>
    <row r="284">
      <c r="B284" s="143"/>
      <c r="E284" s="123"/>
      <c r="G284" s="73"/>
      <c r="H284" s="134"/>
      <c r="I284" s="18"/>
      <c r="J284" s="18"/>
      <c r="K284" s="18"/>
      <c r="L284" s="18"/>
    </row>
    <row r="285">
      <c r="B285" s="143"/>
      <c r="E285" s="123"/>
      <c r="G285" s="73"/>
      <c r="H285" s="134"/>
      <c r="I285" s="18"/>
      <c r="J285" s="18"/>
      <c r="K285" s="18"/>
      <c r="L285" s="18"/>
    </row>
    <row r="286">
      <c r="B286" s="143"/>
      <c r="E286" s="123"/>
      <c r="G286" s="73"/>
      <c r="H286" s="134"/>
      <c r="I286" s="18"/>
      <c r="J286" s="18"/>
      <c r="K286" s="18"/>
      <c r="L286" s="18"/>
    </row>
    <row r="287">
      <c r="B287" s="143"/>
      <c r="E287" s="123"/>
      <c r="G287" s="73"/>
      <c r="H287" s="134"/>
      <c r="I287" s="18"/>
      <c r="J287" s="18"/>
      <c r="K287" s="18"/>
      <c r="L287" s="18"/>
    </row>
    <row r="288">
      <c r="B288" s="143"/>
      <c r="E288" s="123"/>
      <c r="G288" s="73"/>
      <c r="H288" s="134"/>
      <c r="I288" s="18"/>
      <c r="J288" s="18"/>
      <c r="K288" s="18"/>
      <c r="L288" s="18"/>
    </row>
    <row r="289">
      <c r="B289" s="143"/>
      <c r="E289" s="123"/>
      <c r="G289" s="73"/>
      <c r="H289" s="134"/>
      <c r="I289" s="18"/>
      <c r="J289" s="18"/>
      <c r="K289" s="18"/>
      <c r="L289" s="18"/>
    </row>
    <row r="290">
      <c r="B290" s="143"/>
      <c r="E290" s="123"/>
      <c r="G290" s="73"/>
      <c r="H290" s="134"/>
      <c r="I290" s="18"/>
      <c r="J290" s="18"/>
      <c r="K290" s="18"/>
      <c r="L290" s="18"/>
    </row>
    <row r="291">
      <c r="B291" s="143"/>
      <c r="E291" s="123"/>
      <c r="G291" s="73"/>
      <c r="H291" s="134"/>
      <c r="I291" s="18"/>
      <c r="J291" s="18"/>
      <c r="K291" s="18"/>
      <c r="L291" s="18"/>
    </row>
    <row r="292">
      <c r="B292" s="143"/>
      <c r="E292" s="123"/>
      <c r="G292" s="73"/>
      <c r="H292" s="134"/>
      <c r="I292" s="18"/>
      <c r="J292" s="18"/>
      <c r="K292" s="18"/>
      <c r="L292" s="18"/>
    </row>
    <row r="293">
      <c r="B293" s="143"/>
      <c r="E293" s="123"/>
      <c r="G293" s="73"/>
      <c r="H293" s="134"/>
      <c r="I293" s="18"/>
      <c r="J293" s="18"/>
      <c r="K293" s="18"/>
      <c r="L293" s="18"/>
    </row>
    <row r="294">
      <c r="B294" s="143"/>
      <c r="E294" s="123"/>
      <c r="G294" s="73"/>
      <c r="H294" s="134"/>
      <c r="I294" s="18"/>
      <c r="J294" s="18"/>
      <c r="K294" s="18"/>
      <c r="L294" s="18"/>
    </row>
    <row r="295">
      <c r="B295" s="143"/>
      <c r="E295" s="123"/>
      <c r="G295" s="73"/>
      <c r="H295" s="134"/>
      <c r="I295" s="18"/>
      <c r="J295" s="18"/>
      <c r="K295" s="18"/>
      <c r="L295" s="18"/>
    </row>
    <row r="296">
      <c r="B296" s="143"/>
      <c r="E296" s="123"/>
      <c r="G296" s="73"/>
      <c r="H296" s="134"/>
      <c r="I296" s="18"/>
      <c r="J296" s="18"/>
      <c r="K296" s="18"/>
      <c r="L296" s="18"/>
    </row>
    <row r="297">
      <c r="B297" s="143"/>
      <c r="E297" s="123"/>
      <c r="G297" s="73"/>
      <c r="H297" s="134"/>
      <c r="I297" s="18"/>
      <c r="J297" s="18"/>
      <c r="K297" s="18"/>
      <c r="L297" s="18"/>
    </row>
    <row r="298">
      <c r="B298" s="143"/>
      <c r="E298" s="123"/>
      <c r="G298" s="73"/>
      <c r="H298" s="134"/>
      <c r="I298" s="18"/>
      <c r="J298" s="18"/>
      <c r="K298" s="18"/>
      <c r="L298" s="18"/>
    </row>
    <row r="299">
      <c r="B299" s="143"/>
      <c r="E299" s="123"/>
      <c r="G299" s="73"/>
      <c r="H299" s="134"/>
      <c r="I299" s="18"/>
      <c r="J299" s="18"/>
      <c r="K299" s="18"/>
      <c r="L299" s="18"/>
    </row>
    <row r="300">
      <c r="B300" s="143"/>
      <c r="E300" s="123"/>
      <c r="G300" s="73"/>
      <c r="H300" s="134"/>
      <c r="I300" s="18"/>
      <c r="J300" s="18"/>
      <c r="K300" s="18"/>
      <c r="L300" s="18"/>
    </row>
    <row r="301">
      <c r="B301" s="143"/>
      <c r="E301" s="123"/>
      <c r="G301" s="73"/>
      <c r="H301" s="134"/>
      <c r="I301" s="18"/>
      <c r="J301" s="18"/>
      <c r="K301" s="18"/>
      <c r="L301" s="18"/>
    </row>
    <row r="302">
      <c r="B302" s="143"/>
      <c r="E302" s="123"/>
      <c r="G302" s="73"/>
      <c r="H302" s="134"/>
      <c r="I302" s="18"/>
      <c r="J302" s="18"/>
      <c r="K302" s="18"/>
      <c r="L302" s="18"/>
    </row>
    <row r="303">
      <c r="B303" s="143"/>
      <c r="E303" s="123"/>
      <c r="G303" s="73"/>
      <c r="H303" s="134"/>
      <c r="I303" s="18"/>
      <c r="J303" s="18"/>
      <c r="K303" s="18"/>
      <c r="L303" s="18"/>
    </row>
    <row r="304">
      <c r="B304" s="143"/>
      <c r="E304" s="123"/>
      <c r="G304" s="73"/>
      <c r="H304" s="134"/>
      <c r="I304" s="18"/>
      <c r="J304" s="18"/>
      <c r="K304" s="18"/>
      <c r="L304" s="18"/>
    </row>
    <row r="305">
      <c r="B305" s="143"/>
      <c r="E305" s="123"/>
      <c r="G305" s="73"/>
      <c r="H305" s="134"/>
      <c r="I305" s="18"/>
      <c r="J305" s="18"/>
      <c r="K305" s="18"/>
      <c r="L305" s="18"/>
    </row>
    <row r="306">
      <c r="B306" s="143"/>
      <c r="E306" s="123"/>
      <c r="G306" s="73"/>
      <c r="H306" s="134"/>
      <c r="I306" s="18"/>
      <c r="J306" s="18"/>
      <c r="K306" s="18"/>
      <c r="L306" s="18"/>
    </row>
    <row r="307">
      <c r="B307" s="143"/>
      <c r="E307" s="123"/>
      <c r="G307" s="73"/>
      <c r="H307" s="134"/>
      <c r="I307" s="18"/>
      <c r="J307" s="18"/>
      <c r="K307" s="18"/>
      <c r="L307" s="18"/>
    </row>
    <row r="308">
      <c r="B308" s="143"/>
      <c r="E308" s="123"/>
      <c r="G308" s="73"/>
      <c r="H308" s="134"/>
      <c r="I308" s="18"/>
      <c r="J308" s="18"/>
      <c r="K308" s="18"/>
      <c r="L308" s="18"/>
    </row>
    <row r="309">
      <c r="B309" s="143"/>
      <c r="E309" s="123"/>
      <c r="G309" s="73"/>
      <c r="H309" s="134"/>
      <c r="I309" s="18"/>
      <c r="J309" s="18"/>
      <c r="K309" s="18"/>
      <c r="L309" s="18"/>
    </row>
    <row r="310">
      <c r="B310" s="143"/>
      <c r="E310" s="123"/>
      <c r="G310" s="73"/>
      <c r="H310" s="134"/>
      <c r="I310" s="18"/>
      <c r="J310" s="18"/>
      <c r="K310" s="18"/>
      <c r="L310" s="18"/>
    </row>
    <row r="311">
      <c r="B311" s="143"/>
      <c r="E311" s="123"/>
      <c r="G311" s="73"/>
      <c r="H311" s="134"/>
      <c r="I311" s="18"/>
      <c r="J311" s="18"/>
      <c r="K311" s="18"/>
      <c r="L311" s="18"/>
    </row>
    <row r="312">
      <c r="B312" s="143"/>
      <c r="E312" s="123"/>
      <c r="G312" s="73"/>
      <c r="H312" s="134"/>
      <c r="I312" s="18"/>
      <c r="J312" s="18"/>
      <c r="K312" s="18"/>
      <c r="L312" s="18"/>
    </row>
    <row r="313">
      <c r="B313" s="143"/>
      <c r="E313" s="123"/>
      <c r="G313" s="73"/>
      <c r="H313" s="134"/>
      <c r="I313" s="18"/>
      <c r="J313" s="18"/>
      <c r="K313" s="18"/>
      <c r="L313" s="18"/>
    </row>
    <row r="314">
      <c r="B314" s="143"/>
      <c r="E314" s="123"/>
      <c r="G314" s="73"/>
      <c r="H314" s="134"/>
      <c r="I314" s="18"/>
      <c r="J314" s="18"/>
      <c r="K314" s="18"/>
      <c r="L314" s="18"/>
    </row>
    <row r="315">
      <c r="B315" s="143"/>
      <c r="E315" s="123"/>
      <c r="G315" s="73"/>
      <c r="H315" s="134"/>
      <c r="I315" s="18"/>
      <c r="J315" s="18"/>
      <c r="K315" s="18"/>
      <c r="L315" s="18"/>
    </row>
    <row r="316">
      <c r="B316" s="143"/>
      <c r="E316" s="123"/>
      <c r="G316" s="73"/>
      <c r="H316" s="134"/>
      <c r="I316" s="18"/>
      <c r="J316" s="18"/>
      <c r="K316" s="18"/>
      <c r="L316" s="18"/>
    </row>
    <row r="317">
      <c r="B317" s="143"/>
      <c r="E317" s="123"/>
      <c r="G317" s="73"/>
      <c r="H317" s="134"/>
      <c r="I317" s="18"/>
      <c r="J317" s="18"/>
      <c r="K317" s="18"/>
      <c r="L317" s="18"/>
    </row>
    <row r="318">
      <c r="B318" s="143"/>
      <c r="E318" s="123"/>
      <c r="G318" s="73"/>
      <c r="H318" s="134"/>
      <c r="I318" s="18"/>
      <c r="J318" s="18"/>
      <c r="K318" s="18"/>
      <c r="L318" s="18"/>
    </row>
    <row r="319">
      <c r="B319" s="143"/>
      <c r="E319" s="123"/>
      <c r="G319" s="73"/>
      <c r="H319" s="134"/>
      <c r="I319" s="18"/>
      <c r="J319" s="18"/>
      <c r="K319" s="18"/>
      <c r="L319" s="18"/>
    </row>
    <row r="320">
      <c r="B320" s="143"/>
      <c r="E320" s="123"/>
      <c r="G320" s="73"/>
      <c r="H320" s="134"/>
      <c r="I320" s="18"/>
      <c r="J320" s="18"/>
      <c r="K320" s="18"/>
      <c r="L320" s="18"/>
    </row>
    <row r="321">
      <c r="B321" s="143"/>
      <c r="E321" s="123"/>
      <c r="G321" s="73"/>
      <c r="H321" s="134"/>
      <c r="I321" s="18"/>
      <c r="J321" s="18"/>
      <c r="K321" s="18"/>
      <c r="L321" s="18"/>
    </row>
    <row r="322">
      <c r="B322" s="143"/>
      <c r="E322" s="123"/>
      <c r="G322" s="73"/>
      <c r="H322" s="134"/>
      <c r="I322" s="18"/>
      <c r="J322" s="18"/>
      <c r="K322" s="18"/>
      <c r="L322" s="18"/>
    </row>
    <row r="323">
      <c r="B323" s="143"/>
      <c r="E323" s="123"/>
      <c r="G323" s="73"/>
      <c r="H323" s="134"/>
      <c r="I323" s="18"/>
      <c r="J323" s="18"/>
      <c r="K323" s="18"/>
      <c r="L323" s="18"/>
    </row>
    <row r="324">
      <c r="B324" s="143"/>
      <c r="E324" s="123"/>
      <c r="G324" s="73"/>
      <c r="H324" s="134"/>
      <c r="I324" s="18"/>
      <c r="J324" s="18"/>
      <c r="K324" s="18"/>
      <c r="L324" s="18"/>
    </row>
    <row r="325">
      <c r="B325" s="143"/>
      <c r="E325" s="123"/>
      <c r="G325" s="73"/>
      <c r="H325" s="134"/>
      <c r="I325" s="18"/>
      <c r="J325" s="18"/>
      <c r="K325" s="18"/>
      <c r="L325" s="18"/>
    </row>
    <row r="326">
      <c r="B326" s="143"/>
      <c r="E326" s="123"/>
      <c r="G326" s="73"/>
      <c r="H326" s="134"/>
      <c r="I326" s="18"/>
      <c r="J326" s="18"/>
      <c r="K326" s="18"/>
      <c r="L326" s="18"/>
    </row>
    <row r="327">
      <c r="B327" s="143"/>
      <c r="E327" s="123"/>
      <c r="G327" s="73"/>
      <c r="H327" s="134"/>
      <c r="I327" s="18"/>
      <c r="J327" s="18"/>
      <c r="K327" s="18"/>
      <c r="L327" s="18"/>
    </row>
    <row r="328">
      <c r="B328" s="143"/>
      <c r="E328" s="123"/>
      <c r="G328" s="73"/>
      <c r="H328" s="134"/>
      <c r="I328" s="18"/>
      <c r="J328" s="18"/>
      <c r="K328" s="18"/>
      <c r="L328" s="18"/>
    </row>
    <row r="329">
      <c r="B329" s="143"/>
      <c r="E329" s="123"/>
      <c r="G329" s="73"/>
      <c r="H329" s="134"/>
      <c r="I329" s="18"/>
      <c r="J329" s="18"/>
      <c r="K329" s="18"/>
      <c r="L329" s="18"/>
    </row>
    <row r="330">
      <c r="B330" s="143"/>
      <c r="E330" s="123"/>
      <c r="G330" s="73"/>
      <c r="H330" s="134"/>
      <c r="I330" s="18"/>
      <c r="J330" s="18"/>
      <c r="K330" s="18"/>
      <c r="L330" s="18"/>
    </row>
    <row r="331">
      <c r="B331" s="143"/>
      <c r="E331" s="123"/>
      <c r="G331" s="73"/>
      <c r="H331" s="134"/>
      <c r="I331" s="18"/>
      <c r="J331" s="18"/>
      <c r="K331" s="18"/>
      <c r="L331" s="18"/>
    </row>
    <row r="332">
      <c r="B332" s="143"/>
      <c r="E332" s="123"/>
      <c r="G332" s="73"/>
      <c r="H332" s="134"/>
      <c r="I332" s="18"/>
      <c r="J332" s="18"/>
      <c r="K332" s="18"/>
      <c r="L332" s="18"/>
    </row>
    <row r="333">
      <c r="B333" s="143"/>
      <c r="E333" s="123"/>
      <c r="G333" s="73"/>
      <c r="H333" s="134"/>
      <c r="I333" s="18"/>
      <c r="J333" s="18"/>
      <c r="K333" s="18"/>
      <c r="L333" s="18"/>
    </row>
    <row r="334">
      <c r="B334" s="143"/>
      <c r="E334" s="123"/>
      <c r="G334" s="73"/>
      <c r="H334" s="134"/>
      <c r="I334" s="18"/>
      <c r="J334" s="18"/>
      <c r="K334" s="18"/>
      <c r="L334" s="18"/>
    </row>
    <row r="335">
      <c r="B335" s="143"/>
      <c r="E335" s="123"/>
      <c r="G335" s="73"/>
      <c r="H335" s="134"/>
      <c r="I335" s="18"/>
      <c r="J335" s="18"/>
      <c r="K335" s="18"/>
      <c r="L335" s="18"/>
    </row>
    <row r="336">
      <c r="B336" s="143"/>
      <c r="E336" s="123"/>
      <c r="G336" s="73"/>
      <c r="H336" s="134"/>
      <c r="I336" s="18"/>
      <c r="J336" s="18"/>
      <c r="K336" s="18"/>
      <c r="L336" s="18"/>
    </row>
    <row r="337">
      <c r="B337" s="143"/>
      <c r="E337" s="123"/>
      <c r="G337" s="73"/>
      <c r="H337" s="134"/>
      <c r="I337" s="18"/>
      <c r="J337" s="18"/>
      <c r="K337" s="18"/>
      <c r="L337" s="18"/>
    </row>
    <row r="338">
      <c r="B338" s="143"/>
      <c r="E338" s="123"/>
      <c r="G338" s="73"/>
      <c r="H338" s="134"/>
      <c r="I338" s="18"/>
      <c r="J338" s="18"/>
      <c r="K338" s="18"/>
      <c r="L338" s="18"/>
    </row>
    <row r="339">
      <c r="B339" s="143"/>
      <c r="E339" s="123"/>
      <c r="G339" s="73"/>
      <c r="H339" s="134"/>
      <c r="I339" s="18"/>
      <c r="J339" s="18"/>
      <c r="K339" s="18"/>
      <c r="L339" s="18"/>
    </row>
    <row r="340">
      <c r="B340" s="143"/>
      <c r="E340" s="123"/>
      <c r="G340" s="73"/>
      <c r="H340" s="134"/>
      <c r="I340" s="18"/>
      <c r="J340" s="18"/>
      <c r="K340" s="18"/>
      <c r="L340" s="18"/>
    </row>
    <row r="341">
      <c r="B341" s="143"/>
      <c r="E341" s="123"/>
      <c r="G341" s="73"/>
      <c r="H341" s="134"/>
      <c r="I341" s="18"/>
      <c r="J341" s="18"/>
      <c r="K341" s="18"/>
      <c r="L341" s="18"/>
    </row>
    <row r="342">
      <c r="B342" s="143"/>
      <c r="E342" s="123"/>
      <c r="G342" s="73"/>
      <c r="H342" s="134"/>
      <c r="I342" s="18"/>
      <c r="J342" s="18"/>
      <c r="K342" s="18"/>
      <c r="L342" s="18"/>
    </row>
    <row r="343">
      <c r="B343" s="143"/>
      <c r="E343" s="123"/>
      <c r="G343" s="73"/>
      <c r="H343" s="134"/>
      <c r="I343" s="18"/>
      <c r="J343" s="18"/>
      <c r="K343" s="18"/>
      <c r="L343" s="18"/>
    </row>
    <row r="344">
      <c r="B344" s="143"/>
      <c r="E344" s="123"/>
      <c r="G344" s="73"/>
      <c r="H344" s="134"/>
      <c r="I344" s="18"/>
      <c r="J344" s="18"/>
      <c r="K344" s="18"/>
      <c r="L344" s="18"/>
    </row>
    <row r="345">
      <c r="B345" s="143"/>
      <c r="E345" s="123"/>
      <c r="G345" s="73"/>
      <c r="H345" s="134"/>
      <c r="I345" s="18"/>
      <c r="J345" s="18"/>
      <c r="K345" s="18"/>
      <c r="L345" s="18"/>
    </row>
    <row r="346">
      <c r="B346" s="143"/>
      <c r="E346" s="123"/>
      <c r="G346" s="73"/>
      <c r="H346" s="134"/>
      <c r="I346" s="18"/>
      <c r="J346" s="18"/>
      <c r="K346" s="18"/>
      <c r="L346" s="18"/>
    </row>
    <row r="347">
      <c r="B347" s="143"/>
      <c r="E347" s="123"/>
      <c r="G347" s="73"/>
      <c r="H347" s="134"/>
      <c r="I347" s="18"/>
      <c r="J347" s="18"/>
      <c r="K347" s="18"/>
      <c r="L347" s="18"/>
    </row>
    <row r="348">
      <c r="B348" s="143"/>
      <c r="E348" s="123"/>
      <c r="G348" s="73"/>
      <c r="H348" s="134"/>
      <c r="I348" s="18"/>
      <c r="J348" s="18"/>
      <c r="K348" s="18"/>
      <c r="L348" s="18"/>
    </row>
    <row r="349">
      <c r="B349" s="143"/>
      <c r="E349" s="123"/>
      <c r="G349" s="73"/>
      <c r="H349" s="134"/>
      <c r="I349" s="18"/>
      <c r="J349" s="18"/>
      <c r="K349" s="18"/>
      <c r="L349" s="18"/>
    </row>
    <row r="350">
      <c r="B350" s="143"/>
      <c r="E350" s="123"/>
      <c r="G350" s="73"/>
      <c r="H350" s="134"/>
      <c r="I350" s="18"/>
      <c r="J350" s="18"/>
      <c r="K350" s="18"/>
      <c r="L350" s="18"/>
    </row>
    <row r="351">
      <c r="B351" s="143"/>
      <c r="E351" s="123"/>
      <c r="G351" s="73"/>
      <c r="H351" s="134"/>
      <c r="I351" s="18"/>
      <c r="J351" s="18"/>
      <c r="K351" s="18"/>
      <c r="L351" s="18"/>
    </row>
    <row r="352">
      <c r="B352" s="143"/>
      <c r="E352" s="123"/>
      <c r="G352" s="73"/>
      <c r="H352" s="134"/>
      <c r="I352" s="18"/>
      <c r="J352" s="18"/>
      <c r="K352" s="18"/>
      <c r="L352" s="18"/>
    </row>
    <row r="353">
      <c r="B353" s="143"/>
      <c r="E353" s="123"/>
      <c r="G353" s="73"/>
      <c r="H353" s="134"/>
      <c r="I353" s="18"/>
      <c r="J353" s="18"/>
      <c r="K353" s="18"/>
      <c r="L353" s="18"/>
    </row>
    <row r="354">
      <c r="B354" s="143"/>
      <c r="E354" s="123"/>
      <c r="G354" s="73"/>
      <c r="H354" s="134"/>
      <c r="I354" s="18"/>
      <c r="J354" s="18"/>
      <c r="K354" s="18"/>
      <c r="L354" s="18"/>
    </row>
    <row r="355">
      <c r="B355" s="143"/>
      <c r="E355" s="123"/>
      <c r="G355" s="73"/>
      <c r="H355" s="134"/>
      <c r="I355" s="18"/>
      <c r="J355" s="18"/>
      <c r="K355" s="18"/>
      <c r="L355" s="18"/>
    </row>
    <row r="356">
      <c r="B356" s="143"/>
      <c r="E356" s="123"/>
      <c r="G356" s="73"/>
      <c r="H356" s="134"/>
      <c r="I356" s="18"/>
      <c r="J356" s="18"/>
      <c r="K356" s="18"/>
      <c r="L356" s="18"/>
    </row>
    <row r="357">
      <c r="B357" s="143"/>
      <c r="E357" s="123"/>
      <c r="G357" s="73"/>
      <c r="H357" s="134"/>
      <c r="I357" s="18"/>
      <c r="J357" s="18"/>
      <c r="K357" s="18"/>
      <c r="L357" s="18"/>
    </row>
    <row r="358">
      <c r="B358" s="143"/>
      <c r="E358" s="123"/>
      <c r="G358" s="73"/>
      <c r="H358" s="134"/>
      <c r="I358" s="18"/>
      <c r="J358" s="18"/>
      <c r="K358" s="18"/>
      <c r="L358" s="18"/>
    </row>
    <row r="359">
      <c r="B359" s="143"/>
      <c r="E359" s="123"/>
      <c r="G359" s="73"/>
      <c r="H359" s="134"/>
      <c r="I359" s="18"/>
      <c r="J359" s="18"/>
      <c r="K359" s="18"/>
      <c r="L359" s="18"/>
    </row>
    <row r="360">
      <c r="B360" s="143"/>
      <c r="E360" s="123"/>
      <c r="G360" s="73"/>
      <c r="H360" s="134"/>
      <c r="I360" s="18"/>
      <c r="J360" s="18"/>
      <c r="K360" s="18"/>
      <c r="L360" s="18"/>
    </row>
    <row r="361">
      <c r="B361" s="143"/>
      <c r="E361" s="123"/>
      <c r="G361" s="73"/>
      <c r="H361" s="134"/>
      <c r="I361" s="18"/>
      <c r="J361" s="18"/>
      <c r="K361" s="18"/>
      <c r="L361" s="18"/>
    </row>
    <row r="362">
      <c r="B362" s="143"/>
      <c r="E362" s="123"/>
      <c r="G362" s="73"/>
      <c r="H362" s="134"/>
      <c r="I362" s="18"/>
      <c r="J362" s="18"/>
      <c r="K362" s="18"/>
      <c r="L362" s="18"/>
    </row>
    <row r="363">
      <c r="B363" s="143"/>
      <c r="E363" s="123"/>
      <c r="G363" s="73"/>
      <c r="H363" s="134"/>
      <c r="I363" s="18"/>
      <c r="J363" s="18"/>
      <c r="K363" s="18"/>
      <c r="L363" s="18"/>
    </row>
    <row r="364">
      <c r="B364" s="143"/>
      <c r="E364" s="123"/>
      <c r="G364" s="73"/>
      <c r="H364" s="134"/>
      <c r="I364" s="18"/>
      <c r="J364" s="18"/>
      <c r="K364" s="18"/>
      <c r="L364" s="18"/>
    </row>
    <row r="365">
      <c r="B365" s="143"/>
      <c r="E365" s="123"/>
      <c r="G365" s="73"/>
      <c r="H365" s="134"/>
      <c r="I365" s="18"/>
      <c r="J365" s="18"/>
      <c r="K365" s="18"/>
      <c r="L365" s="18"/>
    </row>
    <row r="366">
      <c r="B366" s="143"/>
      <c r="E366" s="123"/>
      <c r="G366" s="73"/>
      <c r="H366" s="134"/>
      <c r="I366" s="18"/>
      <c r="J366" s="18"/>
      <c r="K366" s="18"/>
      <c r="L366" s="18"/>
    </row>
    <row r="367">
      <c r="B367" s="143"/>
      <c r="E367" s="123"/>
      <c r="G367" s="73"/>
      <c r="H367" s="134"/>
      <c r="I367" s="18"/>
      <c r="J367" s="18"/>
      <c r="K367" s="18"/>
      <c r="L367" s="18"/>
    </row>
    <row r="368">
      <c r="B368" s="143"/>
      <c r="E368" s="123"/>
      <c r="G368" s="73"/>
      <c r="H368" s="134"/>
      <c r="I368" s="18"/>
      <c r="J368" s="18"/>
      <c r="K368" s="18"/>
      <c r="L368" s="18"/>
    </row>
    <row r="369">
      <c r="B369" s="143"/>
      <c r="E369" s="123"/>
      <c r="G369" s="73"/>
      <c r="H369" s="134"/>
      <c r="I369" s="18"/>
      <c r="J369" s="18"/>
      <c r="K369" s="18"/>
      <c r="L369" s="18"/>
    </row>
    <row r="370">
      <c r="B370" s="143"/>
      <c r="E370" s="123"/>
      <c r="G370" s="73"/>
      <c r="H370" s="134"/>
      <c r="I370" s="18"/>
      <c r="J370" s="18"/>
      <c r="K370" s="18"/>
      <c r="L370" s="18"/>
    </row>
    <row r="371">
      <c r="B371" s="143"/>
      <c r="E371" s="123"/>
      <c r="G371" s="73"/>
      <c r="H371" s="134"/>
      <c r="I371" s="18"/>
      <c r="J371" s="18"/>
      <c r="K371" s="18"/>
      <c r="L371" s="18"/>
    </row>
    <row r="372">
      <c r="B372" s="143"/>
      <c r="E372" s="123"/>
      <c r="G372" s="73"/>
      <c r="H372" s="134"/>
      <c r="I372" s="18"/>
      <c r="J372" s="18"/>
      <c r="K372" s="18"/>
      <c r="L372" s="18"/>
    </row>
    <row r="373">
      <c r="B373" s="143"/>
      <c r="E373" s="123"/>
      <c r="G373" s="73"/>
      <c r="H373" s="134"/>
      <c r="I373" s="18"/>
      <c r="J373" s="18"/>
      <c r="K373" s="18"/>
      <c r="L373" s="18"/>
    </row>
    <row r="374">
      <c r="B374" s="143"/>
      <c r="E374" s="123"/>
      <c r="G374" s="73"/>
      <c r="H374" s="134"/>
      <c r="I374" s="18"/>
      <c r="J374" s="18"/>
      <c r="K374" s="18"/>
      <c r="L374" s="18"/>
    </row>
    <row r="375">
      <c r="B375" s="143"/>
      <c r="E375" s="123"/>
      <c r="G375" s="73"/>
      <c r="H375" s="134"/>
      <c r="I375" s="18"/>
      <c r="J375" s="18"/>
      <c r="K375" s="18"/>
      <c r="L375" s="18"/>
    </row>
    <row r="376">
      <c r="B376" s="143"/>
      <c r="E376" s="123"/>
      <c r="G376" s="73"/>
      <c r="H376" s="134"/>
      <c r="I376" s="18"/>
      <c r="J376" s="18"/>
      <c r="K376" s="18"/>
      <c r="L376" s="18"/>
    </row>
    <row r="377">
      <c r="B377" s="143"/>
      <c r="E377" s="123"/>
      <c r="G377" s="73"/>
      <c r="H377" s="134"/>
      <c r="I377" s="18"/>
      <c r="J377" s="18"/>
      <c r="K377" s="18"/>
      <c r="L377" s="18"/>
    </row>
    <row r="378">
      <c r="B378" s="143"/>
      <c r="E378" s="123"/>
      <c r="G378" s="73"/>
      <c r="H378" s="134"/>
      <c r="I378" s="18"/>
      <c r="J378" s="18"/>
      <c r="K378" s="18"/>
      <c r="L378" s="18"/>
    </row>
    <row r="379">
      <c r="B379" s="143"/>
      <c r="E379" s="123"/>
      <c r="G379" s="73"/>
      <c r="H379" s="134"/>
      <c r="I379" s="18"/>
      <c r="J379" s="18"/>
      <c r="K379" s="18"/>
      <c r="L379" s="18"/>
    </row>
    <row r="380">
      <c r="B380" s="143"/>
      <c r="E380" s="123"/>
      <c r="G380" s="73"/>
      <c r="H380" s="134"/>
      <c r="I380" s="18"/>
      <c r="J380" s="18"/>
      <c r="K380" s="18"/>
      <c r="L380" s="18"/>
    </row>
    <row r="381">
      <c r="B381" s="143"/>
      <c r="E381" s="123"/>
      <c r="G381" s="73"/>
      <c r="H381" s="134"/>
      <c r="I381" s="18"/>
      <c r="J381" s="18"/>
      <c r="K381" s="18"/>
      <c r="L381" s="18"/>
    </row>
    <row r="382">
      <c r="B382" s="143"/>
      <c r="E382" s="123"/>
      <c r="G382" s="73"/>
      <c r="H382" s="134"/>
      <c r="I382" s="18"/>
      <c r="J382" s="18"/>
      <c r="K382" s="18"/>
      <c r="L382" s="18"/>
    </row>
    <row r="383">
      <c r="B383" s="143"/>
      <c r="E383" s="123"/>
      <c r="G383" s="73"/>
      <c r="H383" s="134"/>
      <c r="I383" s="18"/>
      <c r="J383" s="18"/>
      <c r="K383" s="18"/>
      <c r="L383" s="18"/>
    </row>
    <row r="384">
      <c r="B384" s="143"/>
      <c r="E384" s="123"/>
      <c r="G384" s="73"/>
      <c r="H384" s="134"/>
      <c r="I384" s="18"/>
      <c r="J384" s="18"/>
      <c r="K384" s="18"/>
      <c r="L384" s="18"/>
    </row>
    <row r="385">
      <c r="B385" s="143"/>
      <c r="E385" s="123"/>
      <c r="G385" s="73"/>
      <c r="H385" s="134"/>
      <c r="I385" s="18"/>
      <c r="J385" s="18"/>
      <c r="K385" s="18"/>
      <c r="L385" s="18"/>
    </row>
    <row r="386">
      <c r="B386" s="143"/>
      <c r="E386" s="123"/>
      <c r="G386" s="73"/>
      <c r="H386" s="134"/>
      <c r="I386" s="18"/>
      <c r="J386" s="18"/>
      <c r="K386" s="18"/>
      <c r="L386" s="18"/>
    </row>
    <row r="387">
      <c r="B387" s="143"/>
      <c r="E387" s="123"/>
      <c r="G387" s="73"/>
      <c r="H387" s="134"/>
      <c r="I387" s="18"/>
      <c r="J387" s="18"/>
      <c r="K387" s="18"/>
      <c r="L387" s="18"/>
    </row>
    <row r="388">
      <c r="B388" s="143"/>
      <c r="E388" s="123"/>
      <c r="G388" s="73"/>
      <c r="H388" s="134"/>
      <c r="I388" s="18"/>
      <c r="J388" s="18"/>
      <c r="K388" s="18"/>
      <c r="L388" s="18"/>
    </row>
    <row r="389">
      <c r="B389" s="143"/>
      <c r="E389" s="123"/>
      <c r="G389" s="73"/>
      <c r="H389" s="134"/>
      <c r="I389" s="18"/>
      <c r="J389" s="18"/>
      <c r="K389" s="18"/>
      <c r="L389" s="18"/>
    </row>
    <row r="390">
      <c r="B390" s="143"/>
      <c r="E390" s="123"/>
      <c r="G390" s="73"/>
      <c r="H390" s="134"/>
      <c r="I390" s="18"/>
      <c r="J390" s="18"/>
      <c r="K390" s="18"/>
      <c r="L390" s="18"/>
    </row>
    <row r="391">
      <c r="B391" s="143"/>
      <c r="E391" s="123"/>
      <c r="G391" s="73"/>
      <c r="H391" s="134"/>
      <c r="I391" s="18"/>
      <c r="J391" s="18"/>
      <c r="K391" s="18"/>
      <c r="L391" s="18"/>
    </row>
    <row r="392">
      <c r="B392" s="143"/>
      <c r="E392" s="123"/>
      <c r="G392" s="73"/>
      <c r="H392" s="134"/>
      <c r="I392" s="18"/>
      <c r="J392" s="18"/>
      <c r="K392" s="18"/>
      <c r="L392" s="18"/>
    </row>
    <row r="393">
      <c r="B393" s="143"/>
      <c r="E393" s="123"/>
      <c r="G393" s="73"/>
      <c r="H393" s="134"/>
      <c r="I393" s="18"/>
      <c r="J393" s="18"/>
      <c r="K393" s="18"/>
      <c r="L393" s="18"/>
    </row>
    <row r="394">
      <c r="B394" s="143"/>
      <c r="E394" s="123"/>
      <c r="G394" s="73"/>
      <c r="H394" s="134"/>
      <c r="I394" s="18"/>
      <c r="J394" s="18"/>
      <c r="K394" s="18"/>
      <c r="L394" s="18"/>
    </row>
    <row r="395">
      <c r="B395" s="143"/>
      <c r="E395" s="123"/>
      <c r="G395" s="73"/>
      <c r="H395" s="134"/>
      <c r="I395" s="18"/>
      <c r="J395" s="18"/>
      <c r="K395" s="18"/>
      <c r="L395" s="18"/>
    </row>
    <row r="396">
      <c r="B396" s="143"/>
      <c r="E396" s="123"/>
      <c r="G396" s="73"/>
      <c r="H396" s="134"/>
      <c r="I396" s="18"/>
      <c r="J396" s="18"/>
      <c r="K396" s="18"/>
      <c r="L396" s="18"/>
    </row>
    <row r="397">
      <c r="B397" s="143"/>
      <c r="E397" s="123"/>
      <c r="G397" s="73"/>
      <c r="H397" s="134"/>
      <c r="I397" s="18"/>
      <c r="J397" s="18"/>
      <c r="K397" s="18"/>
      <c r="L397" s="18"/>
    </row>
    <row r="398">
      <c r="B398" s="143"/>
      <c r="E398" s="123"/>
      <c r="G398" s="73"/>
      <c r="H398" s="134"/>
      <c r="I398" s="18"/>
      <c r="J398" s="18"/>
      <c r="K398" s="18"/>
      <c r="L398" s="18"/>
    </row>
    <row r="399">
      <c r="B399" s="143"/>
      <c r="E399" s="123"/>
      <c r="G399" s="73"/>
      <c r="H399" s="134"/>
      <c r="I399" s="18"/>
      <c r="J399" s="18"/>
      <c r="K399" s="18"/>
      <c r="L399" s="18"/>
    </row>
    <row r="400">
      <c r="B400" s="143"/>
      <c r="E400" s="123"/>
      <c r="G400" s="73"/>
      <c r="H400" s="134"/>
      <c r="I400" s="18"/>
      <c r="J400" s="18"/>
      <c r="K400" s="18"/>
      <c r="L400" s="18"/>
    </row>
    <row r="401">
      <c r="B401" s="143"/>
      <c r="E401" s="123"/>
      <c r="G401" s="73"/>
      <c r="H401" s="134"/>
      <c r="I401" s="18"/>
      <c r="J401" s="18"/>
      <c r="K401" s="18"/>
      <c r="L401" s="18"/>
    </row>
    <row r="402">
      <c r="B402" s="143"/>
      <c r="E402" s="123"/>
      <c r="G402" s="73"/>
      <c r="H402" s="134"/>
      <c r="I402" s="18"/>
      <c r="J402" s="18"/>
      <c r="K402" s="18"/>
      <c r="L402" s="18"/>
    </row>
    <row r="403">
      <c r="B403" s="143"/>
      <c r="E403" s="123"/>
      <c r="G403" s="73"/>
      <c r="H403" s="134"/>
      <c r="I403" s="18"/>
      <c r="J403" s="18"/>
      <c r="K403" s="18"/>
      <c r="L403" s="18"/>
    </row>
    <row r="404">
      <c r="B404" s="143"/>
      <c r="E404" s="123"/>
      <c r="G404" s="73"/>
      <c r="H404" s="134"/>
      <c r="I404" s="18"/>
      <c r="J404" s="18"/>
      <c r="K404" s="18"/>
      <c r="L404" s="18"/>
    </row>
    <row r="405">
      <c r="B405" s="143"/>
      <c r="E405" s="123"/>
      <c r="G405" s="73"/>
      <c r="H405" s="134"/>
      <c r="I405" s="18"/>
      <c r="J405" s="18"/>
      <c r="K405" s="18"/>
      <c r="L405" s="18"/>
    </row>
    <row r="406">
      <c r="B406" s="143"/>
      <c r="E406" s="123"/>
      <c r="G406" s="73"/>
      <c r="H406" s="134"/>
      <c r="I406" s="18"/>
      <c r="J406" s="18"/>
      <c r="K406" s="18"/>
      <c r="L406" s="18"/>
    </row>
    <row r="407">
      <c r="B407" s="143"/>
      <c r="E407" s="123"/>
      <c r="G407" s="73"/>
      <c r="H407" s="134"/>
      <c r="I407" s="18"/>
      <c r="J407" s="18"/>
      <c r="K407" s="18"/>
      <c r="L407" s="18"/>
    </row>
    <row r="408">
      <c r="B408" s="143"/>
      <c r="E408" s="123"/>
      <c r="G408" s="73"/>
      <c r="H408" s="134"/>
      <c r="I408" s="18"/>
      <c r="J408" s="18"/>
      <c r="K408" s="18"/>
      <c r="L408" s="18"/>
    </row>
    <row r="409">
      <c r="B409" s="143"/>
      <c r="E409" s="123"/>
      <c r="G409" s="73"/>
      <c r="H409" s="134"/>
      <c r="I409" s="18"/>
      <c r="J409" s="18"/>
      <c r="K409" s="18"/>
      <c r="L409" s="18"/>
    </row>
    <row r="410">
      <c r="B410" s="143"/>
      <c r="E410" s="123"/>
      <c r="G410" s="73"/>
      <c r="H410" s="134"/>
      <c r="I410" s="18"/>
      <c r="J410" s="18"/>
      <c r="K410" s="18"/>
      <c r="L410" s="18"/>
    </row>
    <row r="411">
      <c r="B411" s="143"/>
      <c r="E411" s="123"/>
      <c r="G411" s="73"/>
      <c r="H411" s="134"/>
      <c r="I411" s="18"/>
      <c r="J411" s="18"/>
      <c r="K411" s="18"/>
      <c r="L411" s="18"/>
    </row>
    <row r="412">
      <c r="B412" s="143"/>
      <c r="E412" s="123"/>
      <c r="G412" s="73"/>
      <c r="H412" s="134"/>
      <c r="I412" s="18"/>
      <c r="J412" s="18"/>
      <c r="K412" s="18"/>
      <c r="L412" s="18"/>
    </row>
    <row r="413">
      <c r="B413" s="143"/>
      <c r="E413" s="123"/>
      <c r="G413" s="73"/>
      <c r="H413" s="134"/>
      <c r="I413" s="18"/>
      <c r="J413" s="18"/>
      <c r="K413" s="18"/>
      <c r="L413" s="18"/>
    </row>
    <row r="414">
      <c r="B414" s="143"/>
      <c r="E414" s="123"/>
      <c r="G414" s="73"/>
      <c r="H414" s="134"/>
      <c r="I414" s="18"/>
      <c r="J414" s="18"/>
      <c r="K414" s="18"/>
      <c r="L414" s="18"/>
    </row>
    <row r="415">
      <c r="B415" s="143"/>
      <c r="E415" s="123"/>
      <c r="G415" s="73"/>
      <c r="H415" s="134"/>
      <c r="I415" s="18"/>
      <c r="J415" s="18"/>
      <c r="K415" s="18"/>
      <c r="L415" s="18"/>
    </row>
    <row r="416">
      <c r="B416" s="143"/>
      <c r="E416" s="123"/>
      <c r="G416" s="73"/>
      <c r="H416" s="134"/>
      <c r="I416" s="18"/>
      <c r="J416" s="18"/>
      <c r="K416" s="18"/>
      <c r="L416" s="18"/>
    </row>
    <row r="417">
      <c r="B417" s="143"/>
      <c r="E417" s="123"/>
      <c r="G417" s="73"/>
      <c r="H417" s="134"/>
      <c r="I417" s="18"/>
      <c r="J417" s="18"/>
      <c r="K417" s="18"/>
      <c r="L417" s="18"/>
    </row>
    <row r="418">
      <c r="B418" s="143"/>
      <c r="E418" s="123"/>
      <c r="G418" s="73"/>
      <c r="H418" s="134"/>
      <c r="I418" s="18"/>
      <c r="J418" s="18"/>
      <c r="K418" s="18"/>
      <c r="L418" s="18"/>
    </row>
    <row r="419">
      <c r="B419" s="143"/>
      <c r="E419" s="123"/>
      <c r="G419" s="73"/>
      <c r="H419" s="134"/>
      <c r="I419" s="18"/>
      <c r="J419" s="18"/>
      <c r="K419" s="18"/>
      <c r="L419" s="18"/>
    </row>
    <row r="420">
      <c r="B420" s="143"/>
      <c r="E420" s="123"/>
      <c r="G420" s="73"/>
      <c r="H420" s="134"/>
      <c r="I420" s="18"/>
      <c r="J420" s="18"/>
      <c r="K420" s="18"/>
      <c r="L420" s="18"/>
    </row>
    <row r="421">
      <c r="B421" s="143"/>
      <c r="E421" s="123"/>
      <c r="G421" s="73"/>
      <c r="H421" s="134"/>
      <c r="I421" s="18"/>
      <c r="J421" s="18"/>
      <c r="K421" s="18"/>
      <c r="L421" s="18"/>
    </row>
    <row r="422">
      <c r="B422" s="143"/>
      <c r="E422" s="123"/>
      <c r="G422" s="73"/>
      <c r="H422" s="134"/>
      <c r="I422" s="18"/>
      <c r="J422" s="18"/>
      <c r="K422" s="18"/>
      <c r="L422" s="18"/>
    </row>
    <row r="423">
      <c r="B423" s="143"/>
      <c r="E423" s="123"/>
      <c r="G423" s="73"/>
      <c r="H423" s="134"/>
      <c r="I423" s="18"/>
      <c r="J423" s="18"/>
      <c r="K423" s="18"/>
      <c r="L423" s="18"/>
    </row>
    <row r="424">
      <c r="B424" s="143"/>
      <c r="E424" s="123"/>
      <c r="G424" s="73"/>
      <c r="H424" s="134"/>
      <c r="I424" s="18"/>
      <c r="J424" s="18"/>
      <c r="K424" s="18"/>
      <c r="L424" s="18"/>
    </row>
    <row r="425">
      <c r="B425" s="143"/>
      <c r="E425" s="123"/>
      <c r="G425" s="73"/>
      <c r="H425" s="134"/>
      <c r="I425" s="18"/>
      <c r="J425" s="18"/>
      <c r="K425" s="18"/>
      <c r="L425" s="18"/>
    </row>
    <row r="426">
      <c r="B426" s="143"/>
      <c r="E426" s="123"/>
      <c r="G426" s="73"/>
      <c r="H426" s="134"/>
      <c r="I426" s="18"/>
      <c r="J426" s="18"/>
      <c r="K426" s="18"/>
      <c r="L426" s="18"/>
    </row>
    <row r="427">
      <c r="B427" s="143"/>
      <c r="E427" s="123"/>
      <c r="G427" s="73"/>
      <c r="H427" s="134"/>
      <c r="I427" s="18"/>
      <c r="J427" s="18"/>
      <c r="K427" s="18"/>
      <c r="L427" s="18"/>
    </row>
    <row r="428">
      <c r="B428" s="143"/>
      <c r="E428" s="123"/>
      <c r="G428" s="73"/>
      <c r="H428" s="134"/>
      <c r="I428" s="18"/>
      <c r="J428" s="18"/>
      <c r="K428" s="18"/>
      <c r="L428" s="18"/>
    </row>
    <row r="429">
      <c r="B429" s="143"/>
      <c r="E429" s="123"/>
      <c r="G429" s="73"/>
      <c r="H429" s="134"/>
      <c r="I429" s="18"/>
      <c r="J429" s="18"/>
      <c r="K429" s="18"/>
      <c r="L429" s="18"/>
    </row>
    <row r="430">
      <c r="B430" s="143"/>
      <c r="E430" s="123"/>
      <c r="G430" s="73"/>
      <c r="H430" s="134"/>
      <c r="I430" s="18"/>
      <c r="J430" s="18"/>
      <c r="K430" s="18"/>
      <c r="L430" s="18"/>
    </row>
    <row r="431">
      <c r="B431" s="143"/>
      <c r="E431" s="123"/>
      <c r="G431" s="73"/>
      <c r="H431" s="134"/>
      <c r="I431" s="18"/>
      <c r="J431" s="18"/>
      <c r="K431" s="18"/>
      <c r="L431" s="18"/>
    </row>
    <row r="432">
      <c r="B432" s="143"/>
      <c r="E432" s="123"/>
      <c r="G432" s="73"/>
      <c r="H432" s="134"/>
      <c r="I432" s="18"/>
      <c r="J432" s="18"/>
      <c r="K432" s="18"/>
      <c r="L432" s="18"/>
    </row>
    <row r="433">
      <c r="B433" s="143"/>
      <c r="E433" s="123"/>
      <c r="G433" s="73"/>
      <c r="H433" s="134"/>
      <c r="I433" s="18"/>
      <c r="J433" s="18"/>
      <c r="K433" s="18"/>
      <c r="L433" s="18"/>
    </row>
    <row r="434">
      <c r="B434" s="143"/>
      <c r="E434" s="123"/>
      <c r="G434" s="73"/>
      <c r="H434" s="134"/>
      <c r="I434" s="18"/>
      <c r="J434" s="18"/>
      <c r="K434" s="18"/>
      <c r="L434" s="18"/>
    </row>
    <row r="435">
      <c r="B435" s="143"/>
      <c r="E435" s="123"/>
      <c r="G435" s="73"/>
      <c r="H435" s="134"/>
      <c r="I435" s="18"/>
      <c r="J435" s="18"/>
      <c r="K435" s="18"/>
      <c r="L435" s="18"/>
    </row>
    <row r="436">
      <c r="B436" s="143"/>
      <c r="E436" s="123"/>
      <c r="G436" s="73"/>
      <c r="H436" s="134"/>
      <c r="I436" s="18"/>
      <c r="J436" s="18"/>
      <c r="K436" s="18"/>
      <c r="L436" s="18"/>
    </row>
    <row r="437">
      <c r="B437" s="143"/>
      <c r="E437" s="123"/>
      <c r="G437" s="73"/>
      <c r="H437" s="134"/>
      <c r="I437" s="18"/>
      <c r="J437" s="18"/>
      <c r="K437" s="18"/>
      <c r="L437" s="18"/>
    </row>
    <row r="438">
      <c r="B438" s="143"/>
      <c r="E438" s="123"/>
      <c r="G438" s="73"/>
      <c r="H438" s="134"/>
      <c r="I438" s="18"/>
      <c r="J438" s="18"/>
      <c r="K438" s="18"/>
      <c r="L438" s="18"/>
    </row>
    <row r="439">
      <c r="B439" s="143"/>
      <c r="E439" s="123"/>
      <c r="G439" s="73"/>
      <c r="H439" s="134"/>
      <c r="I439" s="18"/>
      <c r="J439" s="18"/>
      <c r="K439" s="18"/>
      <c r="L439" s="18"/>
    </row>
    <row r="440">
      <c r="B440" s="143"/>
      <c r="E440" s="123"/>
      <c r="G440" s="73"/>
      <c r="H440" s="134"/>
      <c r="I440" s="18"/>
      <c r="J440" s="18"/>
      <c r="K440" s="18"/>
      <c r="L440" s="18"/>
    </row>
    <row r="441">
      <c r="B441" s="143"/>
      <c r="E441" s="123"/>
      <c r="G441" s="73"/>
      <c r="H441" s="134"/>
      <c r="I441" s="18"/>
      <c r="J441" s="18"/>
      <c r="K441" s="18"/>
      <c r="L441" s="18"/>
    </row>
    <row r="442">
      <c r="B442" s="143"/>
      <c r="E442" s="123"/>
      <c r="G442" s="73"/>
      <c r="H442" s="134"/>
      <c r="I442" s="18"/>
      <c r="J442" s="18"/>
      <c r="K442" s="18"/>
      <c r="L442" s="18"/>
    </row>
    <row r="443">
      <c r="B443" s="143"/>
      <c r="E443" s="123"/>
      <c r="G443" s="73"/>
      <c r="H443" s="134"/>
      <c r="I443" s="18"/>
      <c r="J443" s="18"/>
      <c r="K443" s="18"/>
      <c r="L443" s="18"/>
    </row>
    <row r="444">
      <c r="B444" s="143"/>
      <c r="E444" s="123"/>
      <c r="G444" s="73"/>
      <c r="H444" s="134"/>
      <c r="I444" s="18"/>
      <c r="J444" s="18"/>
      <c r="K444" s="18"/>
      <c r="L444" s="18"/>
    </row>
    <row r="445">
      <c r="B445" s="143"/>
      <c r="E445" s="123"/>
      <c r="G445" s="73"/>
      <c r="H445" s="134"/>
      <c r="I445" s="18"/>
      <c r="J445" s="18"/>
      <c r="K445" s="18"/>
      <c r="L445" s="18"/>
    </row>
    <row r="446">
      <c r="B446" s="143"/>
      <c r="E446" s="123"/>
      <c r="G446" s="73"/>
      <c r="H446" s="134"/>
      <c r="I446" s="18"/>
      <c r="J446" s="18"/>
      <c r="K446" s="18"/>
      <c r="L446" s="18"/>
    </row>
    <row r="447">
      <c r="B447" s="143"/>
      <c r="E447" s="123"/>
      <c r="G447" s="73"/>
      <c r="H447" s="134"/>
      <c r="I447" s="18"/>
      <c r="J447" s="18"/>
      <c r="K447" s="18"/>
      <c r="L447" s="18"/>
    </row>
    <row r="448">
      <c r="B448" s="143"/>
      <c r="E448" s="123"/>
      <c r="G448" s="73"/>
      <c r="H448" s="134"/>
      <c r="I448" s="18"/>
      <c r="J448" s="18"/>
      <c r="K448" s="18"/>
      <c r="L448" s="18"/>
    </row>
    <row r="449">
      <c r="B449" s="143"/>
      <c r="E449" s="123"/>
      <c r="G449" s="73"/>
      <c r="H449" s="134"/>
      <c r="I449" s="18"/>
      <c r="J449" s="18"/>
      <c r="K449" s="18"/>
      <c r="L449" s="18"/>
    </row>
    <row r="450">
      <c r="B450" s="143"/>
      <c r="E450" s="123"/>
      <c r="G450" s="73"/>
      <c r="H450" s="134"/>
      <c r="I450" s="18"/>
      <c r="J450" s="18"/>
      <c r="K450" s="18"/>
      <c r="L450" s="18"/>
    </row>
    <row r="451">
      <c r="B451" s="143"/>
      <c r="E451" s="123"/>
      <c r="G451" s="73"/>
      <c r="H451" s="134"/>
      <c r="I451" s="18"/>
      <c r="J451" s="18"/>
      <c r="K451" s="18"/>
      <c r="L451" s="18"/>
    </row>
    <row r="452">
      <c r="B452" s="143"/>
      <c r="E452" s="123"/>
      <c r="G452" s="73"/>
      <c r="H452" s="134"/>
      <c r="I452" s="18"/>
      <c r="J452" s="18"/>
      <c r="K452" s="18"/>
      <c r="L452" s="18"/>
    </row>
    <row r="453">
      <c r="B453" s="143"/>
      <c r="E453" s="123"/>
      <c r="G453" s="73"/>
      <c r="H453" s="134"/>
      <c r="I453" s="18"/>
      <c r="J453" s="18"/>
      <c r="K453" s="18"/>
      <c r="L453" s="18"/>
    </row>
    <row r="454">
      <c r="B454" s="143"/>
      <c r="E454" s="123"/>
      <c r="G454" s="73"/>
      <c r="H454" s="134"/>
      <c r="I454" s="18"/>
      <c r="J454" s="18"/>
      <c r="K454" s="18"/>
      <c r="L454" s="18"/>
    </row>
    <row r="455">
      <c r="B455" s="143"/>
      <c r="E455" s="123"/>
      <c r="G455" s="73"/>
      <c r="H455" s="134"/>
      <c r="I455" s="18"/>
      <c r="J455" s="18"/>
      <c r="K455" s="18"/>
      <c r="L455" s="18"/>
    </row>
    <row r="456">
      <c r="B456" s="143"/>
      <c r="E456" s="123"/>
      <c r="G456" s="73"/>
      <c r="H456" s="134"/>
      <c r="I456" s="18"/>
      <c r="J456" s="18"/>
      <c r="K456" s="18"/>
      <c r="L456" s="18"/>
    </row>
    <row r="457">
      <c r="B457" s="143"/>
      <c r="E457" s="123"/>
      <c r="G457" s="73"/>
      <c r="H457" s="134"/>
      <c r="I457" s="18"/>
      <c r="J457" s="18"/>
      <c r="K457" s="18"/>
      <c r="L457" s="18"/>
    </row>
    <row r="458">
      <c r="B458" s="143"/>
      <c r="E458" s="123"/>
      <c r="G458" s="73"/>
      <c r="H458" s="134"/>
      <c r="I458" s="18"/>
      <c r="J458" s="18"/>
      <c r="K458" s="18"/>
      <c r="L458" s="18"/>
    </row>
    <row r="459">
      <c r="B459" s="143"/>
      <c r="E459" s="123"/>
      <c r="G459" s="73"/>
      <c r="H459" s="134"/>
      <c r="I459" s="18"/>
      <c r="J459" s="18"/>
      <c r="K459" s="18"/>
      <c r="L459" s="18"/>
    </row>
    <row r="460">
      <c r="B460" s="143"/>
      <c r="E460" s="123"/>
      <c r="G460" s="73"/>
      <c r="H460" s="134"/>
      <c r="I460" s="18"/>
      <c r="J460" s="18"/>
      <c r="K460" s="18"/>
      <c r="L460" s="18"/>
    </row>
    <row r="461">
      <c r="B461" s="143"/>
      <c r="E461" s="123"/>
      <c r="G461" s="73"/>
      <c r="H461" s="134"/>
      <c r="I461" s="18"/>
      <c r="J461" s="18"/>
      <c r="K461" s="18"/>
      <c r="L461" s="18"/>
    </row>
    <row r="462">
      <c r="B462" s="143"/>
      <c r="E462" s="123"/>
      <c r="G462" s="73"/>
      <c r="H462" s="134"/>
      <c r="I462" s="18"/>
      <c r="J462" s="18"/>
      <c r="K462" s="18"/>
      <c r="L462" s="18"/>
    </row>
    <row r="463">
      <c r="B463" s="143"/>
      <c r="E463" s="123"/>
      <c r="G463" s="73"/>
      <c r="H463" s="134"/>
      <c r="I463" s="18"/>
      <c r="J463" s="18"/>
      <c r="K463" s="18"/>
      <c r="L463" s="18"/>
    </row>
    <row r="464">
      <c r="B464" s="143"/>
      <c r="E464" s="123"/>
      <c r="G464" s="73"/>
      <c r="H464" s="134"/>
      <c r="I464" s="18"/>
      <c r="J464" s="18"/>
      <c r="K464" s="18"/>
      <c r="L464" s="18"/>
    </row>
    <row r="465">
      <c r="B465" s="143"/>
      <c r="E465" s="123"/>
      <c r="G465" s="73"/>
      <c r="H465" s="134"/>
      <c r="I465" s="18"/>
      <c r="J465" s="18"/>
      <c r="K465" s="18"/>
      <c r="L465" s="18"/>
    </row>
    <row r="466">
      <c r="B466" s="143"/>
      <c r="E466" s="123"/>
      <c r="G466" s="73"/>
      <c r="H466" s="134"/>
      <c r="I466" s="18"/>
      <c r="J466" s="18"/>
      <c r="K466" s="18"/>
      <c r="L466" s="18"/>
    </row>
    <row r="467">
      <c r="B467" s="143"/>
      <c r="E467" s="123"/>
      <c r="G467" s="73"/>
      <c r="H467" s="134"/>
      <c r="I467" s="18"/>
      <c r="J467" s="18"/>
      <c r="K467" s="18"/>
      <c r="L467" s="18"/>
    </row>
    <row r="468">
      <c r="B468" s="143"/>
      <c r="E468" s="123"/>
      <c r="G468" s="73"/>
      <c r="H468" s="134"/>
      <c r="I468" s="18"/>
      <c r="J468" s="18"/>
      <c r="K468" s="18"/>
      <c r="L468" s="18"/>
    </row>
    <row r="469">
      <c r="B469" s="143"/>
      <c r="E469" s="123"/>
      <c r="G469" s="73"/>
      <c r="H469" s="134"/>
      <c r="I469" s="18"/>
      <c r="J469" s="18"/>
      <c r="K469" s="18"/>
      <c r="L469" s="18"/>
    </row>
    <row r="470">
      <c r="B470" s="143"/>
      <c r="E470" s="123"/>
      <c r="G470" s="73"/>
      <c r="H470" s="134"/>
      <c r="I470" s="18"/>
      <c r="J470" s="18"/>
      <c r="K470" s="18"/>
      <c r="L470" s="18"/>
    </row>
    <row r="471">
      <c r="B471" s="143"/>
      <c r="E471" s="123"/>
      <c r="G471" s="73"/>
      <c r="H471" s="134"/>
      <c r="I471" s="18"/>
      <c r="J471" s="18"/>
      <c r="K471" s="18"/>
      <c r="L471" s="18"/>
    </row>
    <row r="472">
      <c r="B472" s="143"/>
      <c r="E472" s="123"/>
      <c r="G472" s="73"/>
      <c r="H472" s="134"/>
      <c r="I472" s="18"/>
      <c r="J472" s="18"/>
      <c r="K472" s="18"/>
      <c r="L472" s="18"/>
    </row>
    <row r="473">
      <c r="B473" s="143"/>
      <c r="E473" s="123"/>
      <c r="G473" s="73"/>
      <c r="H473" s="134"/>
      <c r="I473" s="18"/>
      <c r="J473" s="18"/>
      <c r="K473" s="18"/>
      <c r="L473" s="18"/>
    </row>
    <row r="474">
      <c r="B474" s="143"/>
      <c r="E474" s="123"/>
      <c r="G474" s="73"/>
      <c r="H474" s="134"/>
      <c r="I474" s="18"/>
      <c r="J474" s="18"/>
      <c r="K474" s="18"/>
      <c r="L474" s="18"/>
    </row>
    <row r="475">
      <c r="B475" s="143"/>
      <c r="E475" s="123"/>
      <c r="G475" s="73"/>
      <c r="H475" s="134"/>
      <c r="I475" s="18"/>
      <c r="J475" s="18"/>
      <c r="K475" s="18"/>
      <c r="L475" s="18"/>
    </row>
    <row r="476">
      <c r="B476" s="143"/>
      <c r="E476" s="123"/>
      <c r="G476" s="73"/>
      <c r="H476" s="134"/>
      <c r="I476" s="18"/>
      <c r="J476" s="18"/>
      <c r="K476" s="18"/>
      <c r="L476" s="18"/>
    </row>
    <row r="477">
      <c r="B477" s="143"/>
      <c r="E477" s="123"/>
      <c r="G477" s="73"/>
      <c r="H477" s="134"/>
      <c r="I477" s="18"/>
      <c r="J477" s="18"/>
      <c r="K477" s="18"/>
      <c r="L477" s="18"/>
    </row>
    <row r="478">
      <c r="B478" s="143"/>
      <c r="E478" s="123"/>
      <c r="G478" s="73"/>
      <c r="H478" s="134"/>
      <c r="I478" s="18"/>
      <c r="J478" s="18"/>
      <c r="K478" s="18"/>
      <c r="L478" s="18"/>
    </row>
    <row r="479">
      <c r="B479" s="143"/>
      <c r="E479" s="123"/>
      <c r="G479" s="73"/>
      <c r="H479" s="134"/>
      <c r="I479" s="18"/>
      <c r="J479" s="18"/>
      <c r="K479" s="18"/>
      <c r="L479" s="18"/>
    </row>
    <row r="480">
      <c r="B480" s="143"/>
      <c r="E480" s="123"/>
      <c r="G480" s="73"/>
      <c r="H480" s="134"/>
      <c r="I480" s="18"/>
      <c r="J480" s="18"/>
      <c r="K480" s="18"/>
      <c r="L480" s="18"/>
    </row>
    <row r="481">
      <c r="B481" s="143"/>
      <c r="E481" s="123"/>
      <c r="G481" s="73"/>
      <c r="H481" s="134"/>
      <c r="I481" s="18"/>
      <c r="J481" s="18"/>
      <c r="K481" s="18"/>
      <c r="L481" s="18"/>
    </row>
    <row r="482">
      <c r="B482" s="143"/>
      <c r="E482" s="123"/>
      <c r="G482" s="73"/>
      <c r="H482" s="134"/>
      <c r="I482" s="18"/>
      <c r="J482" s="18"/>
      <c r="K482" s="18"/>
      <c r="L482" s="18"/>
    </row>
    <row r="483">
      <c r="B483" s="143"/>
      <c r="E483" s="123"/>
      <c r="G483" s="73"/>
      <c r="H483" s="134"/>
      <c r="I483" s="18"/>
      <c r="J483" s="18"/>
      <c r="K483" s="18"/>
      <c r="L483" s="18"/>
    </row>
    <row r="484">
      <c r="B484" s="143"/>
      <c r="E484" s="123"/>
      <c r="G484" s="73"/>
      <c r="H484" s="134"/>
      <c r="I484" s="18"/>
      <c r="J484" s="18"/>
      <c r="K484" s="18"/>
      <c r="L484" s="18"/>
    </row>
    <row r="485">
      <c r="B485" s="143"/>
      <c r="E485" s="123"/>
      <c r="G485" s="73"/>
      <c r="H485" s="134"/>
      <c r="I485" s="18"/>
      <c r="J485" s="18"/>
      <c r="K485" s="18"/>
      <c r="L485" s="18"/>
    </row>
    <row r="486">
      <c r="B486" s="143"/>
      <c r="E486" s="123"/>
      <c r="G486" s="73"/>
      <c r="H486" s="134"/>
      <c r="I486" s="18"/>
      <c r="J486" s="18"/>
      <c r="K486" s="18"/>
      <c r="L486" s="18"/>
    </row>
    <row r="487">
      <c r="B487" s="143"/>
      <c r="E487" s="123"/>
      <c r="G487" s="73"/>
      <c r="H487" s="134"/>
      <c r="I487" s="18"/>
      <c r="J487" s="18"/>
      <c r="K487" s="18"/>
      <c r="L487" s="18"/>
    </row>
    <row r="488">
      <c r="B488" s="143"/>
      <c r="E488" s="123"/>
      <c r="G488" s="73"/>
      <c r="H488" s="134"/>
      <c r="I488" s="18"/>
      <c r="J488" s="18"/>
      <c r="K488" s="18"/>
      <c r="L488" s="18"/>
    </row>
    <row r="489">
      <c r="B489" s="143"/>
      <c r="E489" s="123"/>
      <c r="G489" s="73"/>
      <c r="H489" s="134"/>
      <c r="I489" s="18"/>
      <c r="J489" s="18"/>
      <c r="K489" s="18"/>
      <c r="L489" s="18"/>
    </row>
    <row r="490">
      <c r="B490" s="143"/>
      <c r="E490" s="123"/>
      <c r="G490" s="73"/>
      <c r="H490" s="134"/>
      <c r="I490" s="18"/>
      <c r="J490" s="18"/>
      <c r="K490" s="18"/>
      <c r="L490" s="18"/>
    </row>
    <row r="491">
      <c r="B491" s="143"/>
      <c r="E491" s="123"/>
      <c r="G491" s="73"/>
      <c r="H491" s="134"/>
      <c r="I491" s="18"/>
      <c r="J491" s="18"/>
      <c r="K491" s="18"/>
      <c r="L491" s="18"/>
    </row>
    <row r="492">
      <c r="B492" s="143"/>
      <c r="E492" s="123"/>
      <c r="G492" s="73"/>
      <c r="H492" s="134"/>
      <c r="I492" s="18"/>
      <c r="J492" s="18"/>
      <c r="K492" s="18"/>
      <c r="L492" s="18"/>
    </row>
    <row r="493">
      <c r="B493" s="143"/>
      <c r="E493" s="123"/>
      <c r="G493" s="73"/>
      <c r="H493" s="134"/>
      <c r="I493" s="18"/>
      <c r="J493" s="18"/>
      <c r="K493" s="18"/>
      <c r="L493" s="18"/>
    </row>
    <row r="494">
      <c r="B494" s="143"/>
      <c r="E494" s="123"/>
      <c r="G494" s="73"/>
      <c r="H494" s="134"/>
      <c r="I494" s="18"/>
      <c r="J494" s="18"/>
      <c r="K494" s="18"/>
      <c r="L494" s="18"/>
    </row>
    <row r="495">
      <c r="B495" s="143"/>
      <c r="E495" s="123"/>
      <c r="G495" s="73"/>
      <c r="H495" s="134"/>
      <c r="I495" s="18"/>
      <c r="J495" s="18"/>
      <c r="K495" s="18"/>
      <c r="L495" s="18"/>
    </row>
    <row r="496">
      <c r="B496" s="143"/>
      <c r="E496" s="123"/>
      <c r="G496" s="73"/>
      <c r="H496" s="134"/>
      <c r="I496" s="18"/>
      <c r="J496" s="18"/>
      <c r="K496" s="18"/>
      <c r="L496" s="18"/>
    </row>
    <row r="497">
      <c r="B497" s="143"/>
      <c r="E497" s="123"/>
      <c r="G497" s="73"/>
      <c r="H497" s="134"/>
      <c r="I497" s="18"/>
      <c r="J497" s="18"/>
      <c r="K497" s="18"/>
      <c r="L497" s="18"/>
    </row>
    <row r="498">
      <c r="B498" s="143"/>
      <c r="E498" s="123"/>
      <c r="G498" s="73"/>
      <c r="H498" s="134"/>
      <c r="I498" s="18"/>
      <c r="J498" s="18"/>
      <c r="K498" s="18"/>
      <c r="L498" s="18"/>
    </row>
    <row r="499">
      <c r="B499" s="143"/>
      <c r="E499" s="123"/>
      <c r="G499" s="73"/>
      <c r="H499" s="134"/>
      <c r="I499" s="18"/>
      <c r="J499" s="18"/>
      <c r="K499" s="18"/>
      <c r="L499" s="18"/>
    </row>
    <row r="500">
      <c r="B500" s="143"/>
      <c r="E500" s="123"/>
      <c r="G500" s="73"/>
      <c r="H500" s="134"/>
      <c r="I500" s="18"/>
      <c r="J500" s="18"/>
      <c r="K500" s="18"/>
      <c r="L500" s="18"/>
    </row>
    <row r="501">
      <c r="B501" s="143"/>
      <c r="E501" s="123"/>
      <c r="G501" s="73"/>
      <c r="H501" s="134"/>
      <c r="I501" s="18"/>
      <c r="J501" s="18"/>
      <c r="K501" s="18"/>
      <c r="L501" s="18"/>
    </row>
    <row r="502">
      <c r="B502" s="143"/>
      <c r="E502" s="123"/>
      <c r="G502" s="73"/>
      <c r="H502" s="134"/>
      <c r="I502" s="18"/>
      <c r="J502" s="18"/>
      <c r="K502" s="18"/>
      <c r="L502" s="18"/>
    </row>
    <row r="503">
      <c r="B503" s="143"/>
      <c r="E503" s="123"/>
      <c r="G503" s="73"/>
      <c r="H503" s="134"/>
      <c r="I503" s="18"/>
      <c r="J503" s="18"/>
      <c r="K503" s="18"/>
      <c r="L503" s="18"/>
    </row>
    <row r="504">
      <c r="B504" s="143"/>
      <c r="E504" s="123"/>
      <c r="G504" s="73"/>
      <c r="H504" s="134"/>
      <c r="I504" s="18"/>
      <c r="J504" s="18"/>
      <c r="K504" s="18"/>
      <c r="L504" s="18"/>
    </row>
    <row r="505">
      <c r="B505" s="143"/>
      <c r="E505" s="123"/>
      <c r="G505" s="73"/>
      <c r="H505" s="134"/>
      <c r="I505" s="18"/>
      <c r="J505" s="18"/>
      <c r="K505" s="18"/>
      <c r="L505" s="18"/>
    </row>
    <row r="506">
      <c r="B506" s="143"/>
      <c r="E506" s="123"/>
      <c r="G506" s="73"/>
      <c r="H506" s="134"/>
      <c r="I506" s="18"/>
      <c r="J506" s="18"/>
      <c r="K506" s="18"/>
      <c r="L506" s="18"/>
    </row>
    <row r="507">
      <c r="B507" s="143"/>
      <c r="E507" s="123"/>
      <c r="G507" s="73"/>
      <c r="H507" s="134"/>
      <c r="I507" s="18"/>
      <c r="J507" s="18"/>
      <c r="K507" s="18"/>
      <c r="L507" s="18"/>
    </row>
    <row r="508">
      <c r="B508" s="143"/>
      <c r="E508" s="123"/>
      <c r="G508" s="73"/>
      <c r="H508" s="134"/>
      <c r="I508" s="18"/>
      <c r="J508" s="18"/>
      <c r="K508" s="18"/>
      <c r="L508" s="18"/>
    </row>
    <row r="509">
      <c r="B509" s="143"/>
      <c r="E509" s="123"/>
      <c r="G509" s="73"/>
      <c r="H509" s="134"/>
      <c r="I509" s="18"/>
      <c r="J509" s="18"/>
      <c r="K509" s="18"/>
      <c r="L509" s="18"/>
    </row>
    <row r="510">
      <c r="B510" s="143"/>
      <c r="E510" s="123"/>
      <c r="G510" s="73"/>
      <c r="H510" s="134"/>
      <c r="I510" s="18"/>
      <c r="J510" s="18"/>
      <c r="K510" s="18"/>
      <c r="L510" s="18"/>
    </row>
    <row r="511">
      <c r="B511" s="143"/>
      <c r="E511" s="123"/>
      <c r="G511" s="73"/>
      <c r="H511" s="134"/>
      <c r="I511" s="18"/>
      <c r="J511" s="18"/>
      <c r="K511" s="18"/>
      <c r="L511" s="18"/>
    </row>
    <row r="512">
      <c r="B512" s="143"/>
      <c r="E512" s="123"/>
      <c r="G512" s="73"/>
      <c r="H512" s="134"/>
      <c r="I512" s="18"/>
      <c r="J512" s="18"/>
      <c r="K512" s="18"/>
      <c r="L512" s="18"/>
    </row>
    <row r="513">
      <c r="B513" s="143"/>
      <c r="E513" s="123"/>
      <c r="G513" s="73"/>
      <c r="H513" s="134"/>
      <c r="I513" s="18"/>
      <c r="J513" s="18"/>
      <c r="K513" s="18"/>
      <c r="L513" s="18"/>
    </row>
    <row r="514">
      <c r="B514" s="143"/>
      <c r="E514" s="123"/>
      <c r="G514" s="73"/>
      <c r="H514" s="134"/>
      <c r="I514" s="18"/>
      <c r="J514" s="18"/>
      <c r="K514" s="18"/>
      <c r="L514" s="18"/>
    </row>
    <row r="515">
      <c r="B515" s="143"/>
      <c r="E515" s="123"/>
      <c r="G515" s="73"/>
      <c r="H515" s="134"/>
      <c r="I515" s="18"/>
      <c r="J515" s="18"/>
      <c r="K515" s="18"/>
      <c r="L515" s="18"/>
    </row>
    <row r="516">
      <c r="B516" s="143"/>
      <c r="E516" s="123"/>
      <c r="G516" s="73"/>
      <c r="H516" s="134"/>
      <c r="I516" s="18"/>
      <c r="J516" s="18"/>
      <c r="K516" s="18"/>
      <c r="L516" s="18"/>
    </row>
    <row r="517">
      <c r="B517" s="143"/>
      <c r="E517" s="123"/>
      <c r="G517" s="73"/>
      <c r="H517" s="134"/>
      <c r="I517" s="18"/>
      <c r="J517" s="18"/>
      <c r="K517" s="18"/>
      <c r="L517" s="18"/>
    </row>
    <row r="518">
      <c r="B518" s="143"/>
      <c r="E518" s="123"/>
      <c r="G518" s="73"/>
      <c r="H518" s="134"/>
      <c r="I518" s="18"/>
      <c r="J518" s="18"/>
      <c r="K518" s="18"/>
      <c r="L518" s="18"/>
    </row>
    <row r="519">
      <c r="B519" s="143"/>
      <c r="E519" s="123"/>
      <c r="G519" s="73"/>
      <c r="H519" s="134"/>
      <c r="I519" s="18"/>
      <c r="J519" s="18"/>
      <c r="K519" s="18"/>
      <c r="L519" s="18"/>
    </row>
    <row r="520">
      <c r="B520" s="143"/>
      <c r="E520" s="123"/>
      <c r="G520" s="73"/>
      <c r="H520" s="134"/>
      <c r="I520" s="18"/>
      <c r="J520" s="18"/>
      <c r="K520" s="18"/>
      <c r="L520" s="18"/>
    </row>
    <row r="521">
      <c r="B521" s="143"/>
      <c r="E521" s="123"/>
      <c r="G521" s="73"/>
      <c r="H521" s="134"/>
      <c r="I521" s="18"/>
      <c r="J521" s="18"/>
      <c r="K521" s="18"/>
      <c r="L521" s="18"/>
    </row>
    <row r="522">
      <c r="B522" s="143"/>
      <c r="E522" s="123"/>
      <c r="G522" s="73"/>
      <c r="H522" s="134"/>
      <c r="I522" s="18"/>
      <c r="J522" s="18"/>
      <c r="K522" s="18"/>
      <c r="L522" s="18"/>
    </row>
    <row r="523">
      <c r="B523" s="143"/>
      <c r="E523" s="123"/>
      <c r="G523" s="73"/>
      <c r="H523" s="134"/>
      <c r="I523" s="18"/>
      <c r="J523" s="18"/>
      <c r="K523" s="18"/>
      <c r="L523" s="18"/>
    </row>
    <row r="524">
      <c r="B524" s="143"/>
      <c r="E524" s="123"/>
      <c r="G524" s="73"/>
      <c r="H524" s="134"/>
      <c r="I524" s="18"/>
      <c r="J524" s="18"/>
      <c r="K524" s="18"/>
      <c r="L524" s="18"/>
    </row>
    <row r="525">
      <c r="B525" s="143"/>
      <c r="E525" s="123"/>
      <c r="G525" s="73"/>
      <c r="H525" s="134"/>
      <c r="I525" s="18"/>
      <c r="J525" s="18"/>
      <c r="K525" s="18"/>
      <c r="L525" s="18"/>
    </row>
    <row r="526">
      <c r="B526" s="143"/>
      <c r="E526" s="123"/>
      <c r="G526" s="73"/>
      <c r="H526" s="134"/>
      <c r="I526" s="18"/>
      <c r="J526" s="18"/>
      <c r="K526" s="18"/>
      <c r="L526" s="18"/>
    </row>
    <row r="527">
      <c r="B527" s="143"/>
      <c r="E527" s="123"/>
      <c r="G527" s="73"/>
      <c r="H527" s="134"/>
      <c r="I527" s="18"/>
      <c r="J527" s="18"/>
      <c r="K527" s="18"/>
      <c r="L527" s="18"/>
    </row>
    <row r="528">
      <c r="B528" s="143"/>
      <c r="E528" s="123"/>
      <c r="G528" s="73"/>
      <c r="H528" s="134"/>
      <c r="I528" s="18"/>
      <c r="J528" s="18"/>
      <c r="K528" s="18"/>
      <c r="L528" s="18"/>
    </row>
    <row r="529">
      <c r="B529" s="143"/>
      <c r="E529" s="123"/>
      <c r="G529" s="73"/>
      <c r="H529" s="134"/>
      <c r="I529" s="18"/>
      <c r="J529" s="18"/>
      <c r="K529" s="18"/>
      <c r="L529" s="18"/>
    </row>
    <row r="530">
      <c r="B530" s="143"/>
      <c r="E530" s="123"/>
      <c r="G530" s="73"/>
      <c r="H530" s="134"/>
      <c r="I530" s="18"/>
      <c r="J530" s="18"/>
      <c r="K530" s="18"/>
      <c r="L530" s="18"/>
    </row>
    <row r="531">
      <c r="B531" s="143"/>
      <c r="E531" s="123"/>
      <c r="G531" s="73"/>
      <c r="H531" s="134"/>
      <c r="I531" s="18"/>
      <c r="J531" s="18"/>
      <c r="K531" s="18"/>
      <c r="L531" s="18"/>
    </row>
    <row r="532">
      <c r="B532" s="143"/>
      <c r="E532" s="123"/>
      <c r="G532" s="73"/>
      <c r="H532" s="134"/>
      <c r="I532" s="18"/>
      <c r="J532" s="18"/>
      <c r="K532" s="18"/>
      <c r="L532" s="18"/>
    </row>
    <row r="533">
      <c r="B533" s="143"/>
      <c r="E533" s="123"/>
      <c r="G533" s="73"/>
      <c r="H533" s="134"/>
      <c r="I533" s="18"/>
      <c r="J533" s="18"/>
      <c r="K533" s="18"/>
      <c r="L533" s="18"/>
    </row>
    <row r="534">
      <c r="B534" s="143"/>
      <c r="E534" s="123"/>
      <c r="G534" s="73"/>
      <c r="H534" s="134"/>
      <c r="I534" s="18"/>
      <c r="J534" s="18"/>
      <c r="K534" s="18"/>
      <c r="L534" s="18"/>
    </row>
    <row r="535">
      <c r="B535" s="143"/>
      <c r="E535" s="123"/>
      <c r="G535" s="73"/>
      <c r="H535" s="134"/>
      <c r="I535" s="18"/>
      <c r="J535" s="18"/>
      <c r="K535" s="18"/>
      <c r="L535" s="18"/>
    </row>
    <row r="536">
      <c r="B536" s="143"/>
      <c r="E536" s="123"/>
      <c r="G536" s="73"/>
      <c r="H536" s="134"/>
      <c r="I536" s="18"/>
      <c r="J536" s="18"/>
      <c r="K536" s="18"/>
      <c r="L536" s="18"/>
    </row>
    <row r="537">
      <c r="B537" s="143"/>
      <c r="E537" s="123"/>
      <c r="G537" s="73"/>
      <c r="H537" s="134"/>
      <c r="I537" s="18"/>
      <c r="J537" s="18"/>
      <c r="K537" s="18"/>
      <c r="L537" s="18"/>
    </row>
    <row r="538">
      <c r="B538" s="143"/>
      <c r="E538" s="123"/>
      <c r="G538" s="73"/>
      <c r="H538" s="134"/>
      <c r="I538" s="18"/>
      <c r="J538" s="18"/>
      <c r="K538" s="18"/>
      <c r="L538" s="18"/>
    </row>
    <row r="539">
      <c r="B539" s="143"/>
      <c r="E539" s="123"/>
      <c r="G539" s="73"/>
      <c r="H539" s="134"/>
      <c r="I539" s="18"/>
      <c r="J539" s="18"/>
      <c r="K539" s="18"/>
      <c r="L539" s="18"/>
    </row>
    <row r="540">
      <c r="B540" s="143"/>
      <c r="E540" s="123"/>
      <c r="G540" s="73"/>
      <c r="H540" s="134"/>
      <c r="I540" s="18"/>
      <c r="J540" s="18"/>
      <c r="K540" s="18"/>
      <c r="L540" s="18"/>
    </row>
    <row r="541">
      <c r="B541" s="143"/>
      <c r="E541" s="123"/>
      <c r="G541" s="73"/>
      <c r="H541" s="134"/>
      <c r="I541" s="18"/>
      <c r="J541" s="18"/>
      <c r="K541" s="18"/>
      <c r="L541" s="18"/>
    </row>
    <row r="542">
      <c r="B542" s="143"/>
      <c r="E542" s="123"/>
      <c r="G542" s="73"/>
      <c r="H542" s="134"/>
      <c r="I542" s="18"/>
      <c r="J542" s="18"/>
      <c r="K542" s="18"/>
      <c r="L542" s="18"/>
    </row>
    <row r="543">
      <c r="B543" s="143"/>
      <c r="E543" s="123"/>
      <c r="G543" s="73"/>
      <c r="H543" s="134"/>
      <c r="I543" s="18"/>
      <c r="J543" s="18"/>
      <c r="K543" s="18"/>
      <c r="L543" s="18"/>
    </row>
    <row r="544">
      <c r="B544" s="143"/>
      <c r="E544" s="123"/>
      <c r="G544" s="73"/>
      <c r="H544" s="134"/>
      <c r="I544" s="18"/>
      <c r="J544" s="18"/>
      <c r="K544" s="18"/>
      <c r="L544" s="18"/>
    </row>
    <row r="545">
      <c r="B545" s="143"/>
      <c r="E545" s="123"/>
      <c r="G545" s="73"/>
      <c r="H545" s="134"/>
      <c r="I545" s="18"/>
      <c r="J545" s="18"/>
      <c r="K545" s="18"/>
      <c r="L545" s="18"/>
    </row>
    <row r="546">
      <c r="B546" s="143"/>
      <c r="E546" s="123"/>
      <c r="G546" s="73"/>
      <c r="H546" s="134"/>
      <c r="I546" s="18"/>
      <c r="J546" s="18"/>
      <c r="K546" s="18"/>
      <c r="L546" s="18"/>
    </row>
    <row r="547">
      <c r="B547" s="143"/>
      <c r="E547" s="123"/>
      <c r="G547" s="73"/>
      <c r="H547" s="134"/>
      <c r="I547" s="18"/>
      <c r="J547" s="18"/>
      <c r="K547" s="18"/>
      <c r="L547" s="18"/>
    </row>
    <row r="548">
      <c r="B548" s="143"/>
      <c r="E548" s="123"/>
      <c r="G548" s="73"/>
      <c r="H548" s="134"/>
      <c r="I548" s="18"/>
      <c r="J548" s="18"/>
      <c r="K548" s="18"/>
      <c r="L548" s="18"/>
    </row>
    <row r="549">
      <c r="B549" s="143"/>
      <c r="E549" s="123"/>
      <c r="G549" s="73"/>
      <c r="H549" s="134"/>
      <c r="I549" s="18"/>
      <c r="J549" s="18"/>
      <c r="K549" s="18"/>
      <c r="L549" s="18"/>
    </row>
    <row r="550">
      <c r="B550" s="143"/>
      <c r="E550" s="123"/>
      <c r="G550" s="73"/>
      <c r="H550" s="134"/>
      <c r="I550" s="18"/>
      <c r="J550" s="18"/>
      <c r="K550" s="18"/>
      <c r="L550" s="18"/>
    </row>
    <row r="551">
      <c r="B551" s="143"/>
      <c r="E551" s="123"/>
      <c r="G551" s="73"/>
      <c r="H551" s="134"/>
      <c r="I551" s="18"/>
      <c r="J551" s="18"/>
      <c r="K551" s="18"/>
      <c r="L551" s="18"/>
    </row>
    <row r="552">
      <c r="B552" s="143"/>
      <c r="E552" s="123"/>
      <c r="G552" s="73"/>
      <c r="H552" s="134"/>
      <c r="I552" s="18"/>
      <c r="J552" s="18"/>
      <c r="K552" s="18"/>
      <c r="L552" s="18"/>
    </row>
    <row r="553">
      <c r="B553" s="143"/>
      <c r="E553" s="123"/>
      <c r="G553" s="73"/>
      <c r="H553" s="134"/>
      <c r="I553" s="18"/>
      <c r="J553" s="18"/>
      <c r="K553" s="18"/>
      <c r="L553" s="18"/>
    </row>
    <row r="554">
      <c r="B554" s="143"/>
      <c r="E554" s="123"/>
      <c r="G554" s="73"/>
      <c r="H554" s="134"/>
      <c r="I554" s="18"/>
      <c r="J554" s="18"/>
      <c r="K554" s="18"/>
      <c r="L554" s="18"/>
    </row>
    <row r="555">
      <c r="B555" s="143"/>
      <c r="E555" s="123"/>
      <c r="G555" s="73"/>
      <c r="H555" s="134"/>
      <c r="I555" s="18"/>
      <c r="J555" s="18"/>
      <c r="K555" s="18"/>
      <c r="L555" s="18"/>
    </row>
    <row r="556">
      <c r="B556" s="143"/>
      <c r="E556" s="123"/>
      <c r="G556" s="73"/>
      <c r="H556" s="134"/>
      <c r="I556" s="18"/>
      <c r="J556" s="18"/>
      <c r="K556" s="18"/>
      <c r="L556" s="18"/>
    </row>
    <row r="557">
      <c r="B557" s="143"/>
      <c r="E557" s="123"/>
      <c r="G557" s="73"/>
      <c r="H557" s="134"/>
      <c r="I557" s="18"/>
      <c r="J557" s="18"/>
      <c r="K557" s="18"/>
      <c r="L557" s="18"/>
    </row>
    <row r="558">
      <c r="B558" s="143"/>
      <c r="E558" s="123"/>
      <c r="G558" s="73"/>
      <c r="H558" s="134"/>
      <c r="I558" s="18"/>
      <c r="J558" s="18"/>
      <c r="K558" s="18"/>
      <c r="L558" s="18"/>
    </row>
    <row r="559">
      <c r="B559" s="143"/>
      <c r="E559" s="123"/>
      <c r="G559" s="73"/>
      <c r="H559" s="134"/>
      <c r="I559" s="18"/>
      <c r="J559" s="18"/>
      <c r="K559" s="18"/>
      <c r="L559" s="18"/>
    </row>
    <row r="560">
      <c r="B560" s="143"/>
      <c r="E560" s="123"/>
      <c r="G560" s="73"/>
      <c r="H560" s="134"/>
      <c r="I560" s="18"/>
      <c r="J560" s="18"/>
      <c r="K560" s="18"/>
      <c r="L560" s="18"/>
    </row>
    <row r="561">
      <c r="B561" s="143"/>
      <c r="E561" s="123"/>
      <c r="G561" s="73"/>
      <c r="H561" s="134"/>
      <c r="I561" s="18"/>
      <c r="J561" s="18"/>
      <c r="K561" s="18"/>
      <c r="L561" s="18"/>
    </row>
    <row r="562">
      <c r="B562" s="143"/>
      <c r="E562" s="123"/>
      <c r="G562" s="73"/>
      <c r="H562" s="134"/>
      <c r="I562" s="18"/>
      <c r="J562" s="18"/>
      <c r="K562" s="18"/>
      <c r="L562" s="18"/>
    </row>
    <row r="563">
      <c r="B563" s="143"/>
      <c r="E563" s="123"/>
      <c r="G563" s="73"/>
      <c r="H563" s="134"/>
      <c r="I563" s="18"/>
      <c r="J563" s="18"/>
      <c r="K563" s="18"/>
      <c r="L563" s="18"/>
    </row>
    <row r="564">
      <c r="B564" s="143"/>
      <c r="E564" s="123"/>
      <c r="G564" s="73"/>
      <c r="H564" s="134"/>
      <c r="I564" s="18"/>
      <c r="J564" s="18"/>
      <c r="K564" s="18"/>
      <c r="L564" s="18"/>
    </row>
    <row r="565">
      <c r="B565" s="143"/>
      <c r="E565" s="123"/>
      <c r="G565" s="73"/>
      <c r="H565" s="134"/>
      <c r="I565" s="18"/>
      <c r="J565" s="18"/>
      <c r="K565" s="18"/>
      <c r="L565" s="18"/>
    </row>
    <row r="566">
      <c r="B566" s="143"/>
      <c r="E566" s="123"/>
      <c r="G566" s="73"/>
      <c r="H566" s="134"/>
      <c r="I566" s="18"/>
      <c r="J566" s="18"/>
      <c r="K566" s="18"/>
      <c r="L566" s="18"/>
    </row>
    <row r="567">
      <c r="B567" s="143"/>
      <c r="E567" s="123"/>
      <c r="G567" s="73"/>
      <c r="H567" s="134"/>
      <c r="I567" s="18"/>
      <c r="J567" s="18"/>
      <c r="K567" s="18"/>
      <c r="L567" s="18"/>
    </row>
    <row r="568">
      <c r="B568" s="143"/>
      <c r="E568" s="123"/>
      <c r="G568" s="73"/>
      <c r="H568" s="134"/>
      <c r="I568" s="18"/>
      <c r="J568" s="18"/>
      <c r="K568" s="18"/>
      <c r="L568" s="18"/>
    </row>
    <row r="569">
      <c r="B569" s="143"/>
      <c r="E569" s="123"/>
      <c r="G569" s="73"/>
      <c r="H569" s="134"/>
      <c r="I569" s="18"/>
      <c r="J569" s="18"/>
      <c r="K569" s="18"/>
      <c r="L569" s="18"/>
    </row>
    <row r="570">
      <c r="B570" s="143"/>
      <c r="E570" s="123"/>
      <c r="G570" s="73"/>
      <c r="H570" s="134"/>
      <c r="I570" s="18"/>
      <c r="J570" s="18"/>
      <c r="K570" s="18"/>
      <c r="L570" s="18"/>
    </row>
    <row r="571">
      <c r="B571" s="143"/>
      <c r="E571" s="123"/>
      <c r="G571" s="73"/>
      <c r="H571" s="134"/>
      <c r="I571" s="18"/>
      <c r="J571" s="18"/>
      <c r="K571" s="18"/>
      <c r="L571" s="18"/>
    </row>
    <row r="572">
      <c r="B572" s="143"/>
      <c r="E572" s="123"/>
      <c r="G572" s="73"/>
      <c r="H572" s="134"/>
      <c r="I572" s="18"/>
      <c r="J572" s="18"/>
      <c r="K572" s="18"/>
      <c r="L572" s="18"/>
    </row>
    <row r="573">
      <c r="B573" s="143"/>
      <c r="E573" s="123"/>
      <c r="G573" s="73"/>
      <c r="H573" s="134"/>
      <c r="I573" s="18"/>
      <c r="J573" s="18"/>
      <c r="K573" s="18"/>
      <c r="L573" s="18"/>
    </row>
    <row r="574">
      <c r="B574" s="143"/>
      <c r="E574" s="123"/>
      <c r="G574" s="73"/>
      <c r="H574" s="134"/>
      <c r="I574" s="18"/>
      <c r="J574" s="18"/>
      <c r="K574" s="18"/>
      <c r="L574" s="18"/>
    </row>
    <row r="575">
      <c r="B575" s="143"/>
      <c r="E575" s="123"/>
      <c r="G575" s="73"/>
      <c r="H575" s="134"/>
      <c r="I575" s="18"/>
      <c r="J575" s="18"/>
      <c r="K575" s="18"/>
      <c r="L575" s="18"/>
    </row>
    <row r="576">
      <c r="B576" s="143"/>
      <c r="E576" s="123"/>
      <c r="G576" s="73"/>
      <c r="H576" s="134"/>
      <c r="I576" s="18"/>
      <c r="J576" s="18"/>
      <c r="K576" s="18"/>
      <c r="L576" s="18"/>
    </row>
    <row r="577">
      <c r="B577" s="143"/>
      <c r="E577" s="123"/>
      <c r="G577" s="73"/>
      <c r="H577" s="134"/>
      <c r="I577" s="18"/>
      <c r="J577" s="18"/>
      <c r="K577" s="18"/>
      <c r="L577" s="18"/>
    </row>
    <row r="578">
      <c r="B578" s="143"/>
      <c r="E578" s="123"/>
      <c r="G578" s="73"/>
      <c r="H578" s="134"/>
      <c r="I578" s="18"/>
      <c r="J578" s="18"/>
      <c r="K578" s="18"/>
      <c r="L578" s="18"/>
    </row>
    <row r="579">
      <c r="B579" s="143"/>
      <c r="E579" s="123"/>
      <c r="G579" s="73"/>
      <c r="H579" s="134"/>
      <c r="I579" s="18"/>
      <c r="J579" s="18"/>
      <c r="K579" s="18"/>
      <c r="L579" s="18"/>
    </row>
    <row r="580">
      <c r="B580" s="143"/>
      <c r="E580" s="123"/>
      <c r="G580" s="73"/>
      <c r="H580" s="134"/>
      <c r="I580" s="18"/>
      <c r="J580" s="18"/>
      <c r="K580" s="18"/>
      <c r="L580" s="18"/>
    </row>
    <row r="581">
      <c r="B581" s="143"/>
      <c r="E581" s="123"/>
      <c r="G581" s="73"/>
      <c r="H581" s="134"/>
      <c r="I581" s="18"/>
      <c r="J581" s="18"/>
      <c r="K581" s="18"/>
      <c r="L581" s="18"/>
    </row>
    <row r="582">
      <c r="B582" s="143"/>
      <c r="E582" s="123"/>
      <c r="G582" s="73"/>
      <c r="H582" s="134"/>
      <c r="I582" s="18"/>
      <c r="J582" s="18"/>
      <c r="K582" s="18"/>
      <c r="L582" s="18"/>
    </row>
    <row r="583">
      <c r="B583" s="143"/>
      <c r="E583" s="123"/>
      <c r="G583" s="73"/>
      <c r="H583" s="134"/>
      <c r="I583" s="18"/>
      <c r="J583" s="18"/>
      <c r="K583" s="18"/>
      <c r="L583" s="18"/>
    </row>
    <row r="584">
      <c r="B584" s="143"/>
      <c r="E584" s="123"/>
      <c r="G584" s="73"/>
      <c r="H584" s="134"/>
      <c r="I584" s="18"/>
      <c r="J584" s="18"/>
      <c r="K584" s="18"/>
      <c r="L584" s="18"/>
    </row>
    <row r="585">
      <c r="B585" s="143"/>
      <c r="E585" s="123"/>
      <c r="G585" s="73"/>
      <c r="H585" s="134"/>
      <c r="I585" s="18"/>
      <c r="J585" s="18"/>
      <c r="K585" s="18"/>
      <c r="L585" s="18"/>
    </row>
    <row r="586">
      <c r="B586" s="143"/>
      <c r="E586" s="123"/>
      <c r="G586" s="73"/>
      <c r="H586" s="134"/>
      <c r="I586" s="18"/>
      <c r="J586" s="18"/>
      <c r="K586" s="18"/>
      <c r="L586" s="18"/>
    </row>
    <row r="587">
      <c r="B587" s="143"/>
      <c r="E587" s="123"/>
      <c r="G587" s="73"/>
      <c r="H587" s="134"/>
      <c r="I587" s="18"/>
      <c r="J587" s="18"/>
      <c r="K587" s="18"/>
      <c r="L587" s="18"/>
    </row>
    <row r="588">
      <c r="B588" s="143"/>
      <c r="E588" s="123"/>
      <c r="G588" s="73"/>
      <c r="H588" s="134"/>
      <c r="I588" s="18"/>
      <c r="J588" s="18"/>
      <c r="K588" s="18"/>
      <c r="L588" s="18"/>
    </row>
    <row r="589">
      <c r="B589" s="143"/>
      <c r="E589" s="123"/>
      <c r="G589" s="73"/>
      <c r="H589" s="134"/>
      <c r="I589" s="18"/>
      <c r="J589" s="18"/>
      <c r="K589" s="18"/>
      <c r="L589" s="18"/>
    </row>
    <row r="590">
      <c r="B590" s="143"/>
      <c r="E590" s="123"/>
      <c r="G590" s="73"/>
      <c r="H590" s="134"/>
      <c r="I590" s="18"/>
      <c r="J590" s="18"/>
      <c r="K590" s="18"/>
      <c r="L590" s="18"/>
    </row>
    <row r="591">
      <c r="B591" s="143"/>
      <c r="E591" s="123"/>
      <c r="G591" s="73"/>
      <c r="H591" s="134"/>
      <c r="I591" s="18"/>
      <c r="J591" s="18"/>
      <c r="K591" s="18"/>
      <c r="L591" s="18"/>
    </row>
    <row r="592">
      <c r="B592" s="143"/>
      <c r="E592" s="123"/>
      <c r="G592" s="73"/>
      <c r="H592" s="134"/>
      <c r="I592" s="18"/>
      <c r="J592" s="18"/>
      <c r="K592" s="18"/>
      <c r="L592" s="18"/>
    </row>
    <row r="593">
      <c r="B593" s="143"/>
      <c r="E593" s="123"/>
      <c r="G593" s="73"/>
      <c r="H593" s="134"/>
      <c r="I593" s="18"/>
      <c r="J593" s="18"/>
      <c r="K593" s="18"/>
      <c r="L593" s="18"/>
    </row>
    <row r="594">
      <c r="B594" s="143"/>
      <c r="E594" s="123"/>
      <c r="G594" s="73"/>
      <c r="H594" s="134"/>
      <c r="I594" s="18"/>
      <c r="J594" s="18"/>
      <c r="K594" s="18"/>
      <c r="L594" s="18"/>
    </row>
    <row r="595">
      <c r="B595" s="143"/>
      <c r="E595" s="123"/>
      <c r="G595" s="73"/>
      <c r="H595" s="134"/>
      <c r="I595" s="18"/>
      <c r="J595" s="18"/>
      <c r="K595" s="18"/>
      <c r="L595" s="18"/>
    </row>
    <row r="596">
      <c r="B596" s="143"/>
      <c r="E596" s="123"/>
      <c r="G596" s="73"/>
      <c r="H596" s="134"/>
      <c r="I596" s="18"/>
      <c r="J596" s="18"/>
      <c r="K596" s="18"/>
      <c r="L596" s="18"/>
    </row>
    <row r="597">
      <c r="B597" s="143"/>
      <c r="E597" s="123"/>
      <c r="G597" s="73"/>
      <c r="H597" s="134"/>
      <c r="I597" s="18"/>
      <c r="J597" s="18"/>
      <c r="K597" s="18"/>
      <c r="L597" s="18"/>
    </row>
    <row r="598">
      <c r="B598" s="143"/>
      <c r="E598" s="123"/>
      <c r="G598" s="73"/>
      <c r="H598" s="134"/>
      <c r="I598" s="18"/>
      <c r="J598" s="18"/>
      <c r="K598" s="18"/>
      <c r="L598" s="18"/>
    </row>
    <row r="599">
      <c r="B599" s="143"/>
      <c r="E599" s="123"/>
      <c r="G599" s="73"/>
      <c r="H599" s="134"/>
      <c r="I599" s="18"/>
      <c r="J599" s="18"/>
      <c r="K599" s="18"/>
      <c r="L599" s="18"/>
    </row>
    <row r="600">
      <c r="B600" s="143"/>
      <c r="E600" s="123"/>
      <c r="G600" s="73"/>
      <c r="H600" s="134"/>
      <c r="I600" s="18"/>
      <c r="J600" s="18"/>
      <c r="K600" s="18"/>
      <c r="L600" s="18"/>
    </row>
    <row r="601">
      <c r="B601" s="143"/>
      <c r="E601" s="123"/>
      <c r="G601" s="73"/>
      <c r="H601" s="134"/>
      <c r="I601" s="18"/>
      <c r="J601" s="18"/>
      <c r="K601" s="18"/>
      <c r="L601" s="18"/>
    </row>
    <row r="602">
      <c r="B602" s="143"/>
      <c r="E602" s="123"/>
      <c r="G602" s="73"/>
      <c r="H602" s="134"/>
      <c r="I602" s="18"/>
      <c r="J602" s="18"/>
      <c r="K602" s="18"/>
      <c r="L602" s="18"/>
    </row>
    <row r="603">
      <c r="B603" s="143"/>
      <c r="E603" s="123"/>
      <c r="G603" s="73"/>
      <c r="H603" s="134"/>
      <c r="I603" s="18"/>
      <c r="J603" s="18"/>
      <c r="K603" s="18"/>
      <c r="L603" s="18"/>
    </row>
    <row r="604">
      <c r="B604" s="143"/>
      <c r="E604" s="123"/>
      <c r="G604" s="73"/>
      <c r="H604" s="134"/>
      <c r="I604" s="18"/>
      <c r="J604" s="18"/>
      <c r="K604" s="18"/>
      <c r="L604" s="18"/>
    </row>
    <row r="605">
      <c r="B605" s="143"/>
      <c r="E605" s="123"/>
      <c r="G605" s="73"/>
      <c r="H605" s="134"/>
      <c r="I605" s="18"/>
      <c r="J605" s="18"/>
      <c r="K605" s="18"/>
      <c r="L605" s="18"/>
    </row>
    <row r="606">
      <c r="B606" s="143"/>
      <c r="E606" s="123"/>
      <c r="G606" s="73"/>
      <c r="H606" s="134"/>
      <c r="I606" s="18"/>
      <c r="J606" s="18"/>
      <c r="K606" s="18"/>
      <c r="L606" s="18"/>
    </row>
    <row r="607">
      <c r="B607" s="143"/>
      <c r="E607" s="123"/>
      <c r="G607" s="73"/>
      <c r="H607" s="134"/>
      <c r="I607" s="18"/>
      <c r="J607" s="18"/>
      <c r="K607" s="18"/>
      <c r="L607" s="18"/>
    </row>
    <row r="608">
      <c r="B608" s="143"/>
      <c r="E608" s="123"/>
      <c r="G608" s="73"/>
      <c r="H608" s="134"/>
      <c r="I608" s="18"/>
      <c r="J608" s="18"/>
      <c r="K608" s="18"/>
      <c r="L608" s="18"/>
    </row>
    <row r="609">
      <c r="B609" s="143"/>
      <c r="E609" s="123"/>
      <c r="G609" s="73"/>
      <c r="H609" s="134"/>
      <c r="I609" s="18"/>
      <c r="J609" s="18"/>
      <c r="K609" s="18"/>
      <c r="L609" s="18"/>
    </row>
    <row r="610">
      <c r="B610" s="143"/>
      <c r="E610" s="123"/>
      <c r="G610" s="73"/>
      <c r="H610" s="134"/>
      <c r="I610" s="18"/>
      <c r="J610" s="18"/>
      <c r="K610" s="18"/>
      <c r="L610" s="18"/>
    </row>
    <row r="611">
      <c r="B611" s="143"/>
      <c r="E611" s="123"/>
      <c r="G611" s="73"/>
      <c r="H611" s="134"/>
      <c r="I611" s="18"/>
      <c r="J611" s="18"/>
      <c r="K611" s="18"/>
      <c r="L611" s="18"/>
    </row>
    <row r="612">
      <c r="B612" s="143"/>
      <c r="E612" s="123"/>
      <c r="G612" s="73"/>
      <c r="H612" s="134"/>
      <c r="I612" s="18"/>
      <c r="J612" s="18"/>
      <c r="K612" s="18"/>
      <c r="L612" s="18"/>
    </row>
    <row r="613">
      <c r="B613" s="143"/>
      <c r="E613" s="123"/>
      <c r="G613" s="73"/>
      <c r="H613" s="134"/>
      <c r="I613" s="18"/>
      <c r="J613" s="18"/>
      <c r="K613" s="18"/>
      <c r="L613" s="18"/>
    </row>
    <row r="614">
      <c r="B614" s="143"/>
      <c r="E614" s="123"/>
      <c r="G614" s="73"/>
      <c r="H614" s="134"/>
      <c r="I614" s="18"/>
      <c r="J614" s="18"/>
      <c r="K614" s="18"/>
      <c r="L614" s="18"/>
    </row>
    <row r="615">
      <c r="B615" s="143"/>
      <c r="E615" s="123"/>
      <c r="G615" s="73"/>
      <c r="H615" s="134"/>
      <c r="I615" s="18"/>
      <c r="J615" s="18"/>
      <c r="K615" s="18"/>
      <c r="L615" s="18"/>
    </row>
    <row r="616">
      <c r="B616" s="143"/>
      <c r="E616" s="123"/>
      <c r="G616" s="73"/>
      <c r="H616" s="134"/>
      <c r="I616" s="18"/>
      <c r="J616" s="18"/>
      <c r="K616" s="18"/>
      <c r="L616" s="18"/>
    </row>
    <row r="617">
      <c r="B617" s="143"/>
      <c r="E617" s="123"/>
      <c r="G617" s="73"/>
      <c r="H617" s="134"/>
      <c r="I617" s="18"/>
      <c r="J617" s="18"/>
      <c r="K617" s="18"/>
      <c r="L617" s="18"/>
    </row>
    <row r="618">
      <c r="B618" s="143"/>
      <c r="E618" s="123"/>
      <c r="G618" s="73"/>
      <c r="H618" s="134"/>
      <c r="I618" s="18"/>
      <c r="J618" s="18"/>
      <c r="K618" s="18"/>
      <c r="L618" s="18"/>
    </row>
    <row r="619">
      <c r="B619" s="143"/>
      <c r="E619" s="123"/>
      <c r="G619" s="73"/>
      <c r="H619" s="134"/>
      <c r="I619" s="18"/>
      <c r="J619" s="18"/>
      <c r="K619" s="18"/>
      <c r="L619" s="18"/>
    </row>
    <row r="620">
      <c r="B620" s="143"/>
      <c r="E620" s="123"/>
      <c r="G620" s="73"/>
      <c r="H620" s="134"/>
      <c r="I620" s="18"/>
      <c r="J620" s="18"/>
      <c r="K620" s="18"/>
      <c r="L620" s="18"/>
    </row>
    <row r="621">
      <c r="B621" s="143"/>
      <c r="E621" s="123"/>
      <c r="G621" s="73"/>
      <c r="H621" s="134"/>
      <c r="I621" s="18"/>
      <c r="J621" s="18"/>
      <c r="K621" s="18"/>
      <c r="L621" s="18"/>
    </row>
    <row r="622">
      <c r="B622" s="143"/>
      <c r="E622" s="123"/>
      <c r="G622" s="73"/>
      <c r="H622" s="134"/>
      <c r="I622" s="18"/>
      <c r="J622" s="18"/>
      <c r="K622" s="18"/>
      <c r="L622" s="18"/>
    </row>
    <row r="623">
      <c r="B623" s="143"/>
      <c r="E623" s="123"/>
      <c r="G623" s="73"/>
      <c r="H623" s="134"/>
      <c r="I623" s="18"/>
      <c r="J623" s="18"/>
      <c r="K623" s="18"/>
      <c r="L623" s="18"/>
    </row>
    <row r="624">
      <c r="B624" s="143"/>
      <c r="E624" s="123"/>
      <c r="G624" s="73"/>
      <c r="H624" s="134"/>
      <c r="I624" s="18"/>
      <c r="J624" s="18"/>
      <c r="K624" s="18"/>
      <c r="L624" s="18"/>
    </row>
    <row r="625">
      <c r="B625" s="143"/>
      <c r="E625" s="123"/>
      <c r="G625" s="73"/>
      <c r="H625" s="134"/>
      <c r="I625" s="18"/>
      <c r="J625" s="18"/>
      <c r="K625" s="18"/>
      <c r="L625" s="18"/>
    </row>
    <row r="626">
      <c r="B626" s="143"/>
      <c r="E626" s="123"/>
      <c r="G626" s="73"/>
      <c r="H626" s="134"/>
      <c r="I626" s="18"/>
      <c r="J626" s="18"/>
      <c r="K626" s="18"/>
      <c r="L626" s="18"/>
    </row>
    <row r="627">
      <c r="B627" s="143"/>
      <c r="E627" s="123"/>
      <c r="G627" s="73"/>
      <c r="H627" s="134"/>
      <c r="I627" s="18"/>
      <c r="J627" s="18"/>
      <c r="K627" s="18"/>
      <c r="L627" s="18"/>
    </row>
    <row r="628">
      <c r="B628" s="143"/>
      <c r="E628" s="123"/>
      <c r="G628" s="73"/>
      <c r="H628" s="134"/>
      <c r="I628" s="18"/>
      <c r="J628" s="18"/>
      <c r="K628" s="18"/>
      <c r="L628" s="18"/>
    </row>
    <row r="629">
      <c r="B629" s="143"/>
      <c r="E629" s="123"/>
      <c r="G629" s="73"/>
      <c r="H629" s="134"/>
      <c r="I629" s="18"/>
      <c r="J629" s="18"/>
      <c r="K629" s="18"/>
      <c r="L629" s="18"/>
    </row>
    <row r="630">
      <c r="B630" s="143"/>
      <c r="E630" s="123"/>
      <c r="G630" s="73"/>
      <c r="H630" s="134"/>
      <c r="I630" s="18"/>
      <c r="J630" s="18"/>
      <c r="K630" s="18"/>
      <c r="L630" s="18"/>
    </row>
    <row r="631">
      <c r="B631" s="143"/>
      <c r="E631" s="123"/>
      <c r="G631" s="73"/>
      <c r="H631" s="134"/>
      <c r="I631" s="18"/>
      <c r="J631" s="18"/>
      <c r="K631" s="18"/>
      <c r="L631" s="18"/>
    </row>
    <row r="632">
      <c r="B632" s="143"/>
      <c r="E632" s="123"/>
      <c r="G632" s="73"/>
      <c r="H632" s="134"/>
      <c r="I632" s="18"/>
      <c r="J632" s="18"/>
      <c r="K632" s="18"/>
      <c r="L632" s="18"/>
    </row>
    <row r="633">
      <c r="B633" s="143"/>
      <c r="E633" s="123"/>
      <c r="G633" s="73"/>
      <c r="H633" s="134"/>
      <c r="I633" s="18"/>
      <c r="J633" s="18"/>
      <c r="K633" s="18"/>
      <c r="L633" s="18"/>
    </row>
    <row r="634">
      <c r="B634" s="143"/>
      <c r="E634" s="123"/>
      <c r="G634" s="73"/>
      <c r="H634" s="134"/>
      <c r="I634" s="18"/>
      <c r="J634" s="18"/>
      <c r="K634" s="18"/>
      <c r="L634" s="18"/>
    </row>
    <row r="635">
      <c r="B635" s="143"/>
      <c r="E635" s="123"/>
      <c r="G635" s="73"/>
      <c r="H635" s="134"/>
      <c r="I635" s="18"/>
      <c r="J635" s="18"/>
      <c r="K635" s="18"/>
      <c r="L635" s="18"/>
    </row>
    <row r="636">
      <c r="B636" s="143"/>
      <c r="E636" s="123"/>
      <c r="G636" s="73"/>
      <c r="H636" s="134"/>
      <c r="I636" s="18"/>
      <c r="J636" s="18"/>
      <c r="K636" s="18"/>
      <c r="L636" s="18"/>
    </row>
    <row r="637">
      <c r="B637" s="143"/>
      <c r="E637" s="123"/>
      <c r="G637" s="73"/>
      <c r="H637" s="134"/>
      <c r="I637" s="18"/>
      <c r="J637" s="18"/>
      <c r="K637" s="18"/>
      <c r="L637" s="18"/>
    </row>
    <row r="638">
      <c r="B638" s="143"/>
      <c r="E638" s="123"/>
      <c r="G638" s="73"/>
      <c r="H638" s="134"/>
      <c r="I638" s="18"/>
      <c r="J638" s="18"/>
      <c r="K638" s="18"/>
      <c r="L638" s="18"/>
    </row>
    <row r="639">
      <c r="B639" s="143"/>
      <c r="E639" s="123"/>
      <c r="G639" s="73"/>
      <c r="H639" s="134"/>
      <c r="I639" s="18"/>
      <c r="J639" s="18"/>
      <c r="K639" s="18"/>
      <c r="L639" s="18"/>
    </row>
    <row r="640">
      <c r="B640" s="143"/>
      <c r="E640" s="123"/>
      <c r="G640" s="73"/>
      <c r="H640" s="134"/>
      <c r="I640" s="18"/>
      <c r="J640" s="18"/>
      <c r="K640" s="18"/>
      <c r="L640" s="18"/>
    </row>
    <row r="641">
      <c r="B641" s="143"/>
      <c r="E641" s="123"/>
      <c r="G641" s="73"/>
      <c r="H641" s="134"/>
      <c r="I641" s="18"/>
      <c r="J641" s="18"/>
      <c r="K641" s="18"/>
      <c r="L641" s="18"/>
    </row>
    <row r="642">
      <c r="B642" s="143"/>
      <c r="E642" s="123"/>
      <c r="G642" s="73"/>
      <c r="H642" s="134"/>
      <c r="I642" s="18"/>
      <c r="J642" s="18"/>
      <c r="K642" s="18"/>
      <c r="L642" s="18"/>
    </row>
    <row r="643">
      <c r="B643" s="143"/>
      <c r="E643" s="123"/>
      <c r="G643" s="73"/>
      <c r="H643" s="134"/>
      <c r="I643" s="18"/>
      <c r="J643" s="18"/>
      <c r="K643" s="18"/>
      <c r="L643" s="18"/>
    </row>
    <row r="644">
      <c r="B644" s="143"/>
      <c r="E644" s="123"/>
      <c r="G644" s="73"/>
      <c r="H644" s="134"/>
      <c r="I644" s="18"/>
      <c r="J644" s="18"/>
      <c r="K644" s="18"/>
      <c r="L644" s="18"/>
    </row>
    <row r="645">
      <c r="B645" s="143"/>
      <c r="E645" s="123"/>
      <c r="G645" s="73"/>
      <c r="H645" s="134"/>
      <c r="I645" s="18"/>
      <c r="J645" s="18"/>
      <c r="K645" s="18"/>
      <c r="L645" s="18"/>
    </row>
    <row r="646">
      <c r="B646" s="143"/>
      <c r="E646" s="123"/>
      <c r="G646" s="73"/>
      <c r="H646" s="134"/>
      <c r="I646" s="18"/>
      <c r="J646" s="18"/>
      <c r="K646" s="18"/>
      <c r="L646" s="18"/>
    </row>
    <row r="647">
      <c r="B647" s="143"/>
      <c r="E647" s="123"/>
      <c r="G647" s="73"/>
      <c r="H647" s="134"/>
      <c r="I647" s="18"/>
      <c r="J647" s="18"/>
      <c r="K647" s="18"/>
      <c r="L647" s="18"/>
    </row>
    <row r="648">
      <c r="B648" s="143"/>
      <c r="E648" s="123"/>
      <c r="G648" s="73"/>
      <c r="H648" s="134"/>
      <c r="I648" s="18"/>
      <c r="J648" s="18"/>
      <c r="K648" s="18"/>
      <c r="L648" s="18"/>
    </row>
    <row r="649">
      <c r="B649" s="143"/>
      <c r="E649" s="123"/>
      <c r="G649" s="73"/>
      <c r="H649" s="134"/>
      <c r="I649" s="18"/>
      <c r="J649" s="18"/>
      <c r="K649" s="18"/>
      <c r="L649" s="18"/>
    </row>
    <row r="650">
      <c r="B650" s="143"/>
      <c r="E650" s="123"/>
      <c r="G650" s="73"/>
      <c r="H650" s="134"/>
      <c r="I650" s="18"/>
      <c r="J650" s="18"/>
      <c r="K650" s="18"/>
      <c r="L650" s="18"/>
    </row>
    <row r="651">
      <c r="B651" s="143"/>
      <c r="E651" s="123"/>
      <c r="G651" s="73"/>
      <c r="H651" s="134"/>
      <c r="I651" s="18"/>
      <c r="J651" s="18"/>
      <c r="K651" s="18"/>
      <c r="L651" s="18"/>
    </row>
    <row r="652">
      <c r="B652" s="143"/>
      <c r="E652" s="123"/>
      <c r="G652" s="73"/>
      <c r="H652" s="134"/>
      <c r="I652" s="18"/>
      <c r="J652" s="18"/>
      <c r="K652" s="18"/>
      <c r="L652" s="18"/>
    </row>
    <row r="653">
      <c r="B653" s="143"/>
      <c r="E653" s="123"/>
      <c r="G653" s="73"/>
      <c r="H653" s="134"/>
      <c r="I653" s="18"/>
      <c r="J653" s="18"/>
      <c r="K653" s="18"/>
      <c r="L653" s="18"/>
    </row>
    <row r="654">
      <c r="B654" s="143"/>
      <c r="E654" s="123"/>
      <c r="G654" s="73"/>
      <c r="H654" s="134"/>
      <c r="I654" s="18"/>
      <c r="J654" s="18"/>
      <c r="K654" s="18"/>
      <c r="L654" s="18"/>
    </row>
    <row r="655">
      <c r="B655" s="143"/>
      <c r="E655" s="123"/>
      <c r="G655" s="73"/>
      <c r="H655" s="134"/>
      <c r="I655" s="18"/>
      <c r="J655" s="18"/>
      <c r="K655" s="18"/>
      <c r="L655" s="18"/>
    </row>
    <row r="656">
      <c r="B656" s="143"/>
      <c r="E656" s="123"/>
      <c r="G656" s="73"/>
      <c r="H656" s="134"/>
      <c r="I656" s="18"/>
      <c r="J656" s="18"/>
      <c r="K656" s="18"/>
      <c r="L656" s="18"/>
    </row>
    <row r="657">
      <c r="B657" s="143"/>
      <c r="E657" s="123"/>
      <c r="G657" s="73"/>
      <c r="H657" s="134"/>
      <c r="I657" s="18"/>
      <c r="J657" s="18"/>
      <c r="K657" s="18"/>
      <c r="L657" s="18"/>
    </row>
    <row r="658">
      <c r="B658" s="143"/>
      <c r="E658" s="123"/>
      <c r="G658" s="73"/>
      <c r="H658" s="134"/>
      <c r="I658" s="18"/>
      <c r="J658" s="18"/>
      <c r="K658" s="18"/>
      <c r="L658" s="18"/>
    </row>
    <row r="659">
      <c r="B659" s="143"/>
      <c r="E659" s="123"/>
      <c r="G659" s="73"/>
      <c r="H659" s="134"/>
      <c r="I659" s="18"/>
      <c r="J659" s="18"/>
      <c r="K659" s="18"/>
      <c r="L659" s="18"/>
    </row>
    <row r="660">
      <c r="B660" s="143"/>
      <c r="E660" s="123"/>
      <c r="G660" s="73"/>
      <c r="H660" s="134"/>
      <c r="I660" s="18"/>
      <c r="J660" s="18"/>
      <c r="K660" s="18"/>
      <c r="L660" s="18"/>
    </row>
    <row r="661">
      <c r="B661" s="143"/>
      <c r="E661" s="123"/>
      <c r="G661" s="73"/>
      <c r="H661" s="134"/>
      <c r="I661" s="18"/>
      <c r="J661" s="18"/>
      <c r="K661" s="18"/>
      <c r="L661" s="18"/>
    </row>
    <row r="662">
      <c r="B662" s="143"/>
      <c r="E662" s="123"/>
      <c r="G662" s="73"/>
      <c r="H662" s="134"/>
      <c r="I662" s="18"/>
      <c r="J662" s="18"/>
      <c r="K662" s="18"/>
      <c r="L662" s="18"/>
    </row>
    <row r="663">
      <c r="B663" s="143"/>
      <c r="E663" s="123"/>
      <c r="G663" s="73"/>
      <c r="H663" s="134"/>
      <c r="I663" s="18"/>
      <c r="J663" s="18"/>
      <c r="K663" s="18"/>
      <c r="L663" s="18"/>
    </row>
    <row r="664">
      <c r="B664" s="143"/>
      <c r="E664" s="123"/>
      <c r="G664" s="73"/>
      <c r="H664" s="134"/>
      <c r="I664" s="18"/>
      <c r="J664" s="18"/>
      <c r="K664" s="18"/>
      <c r="L664" s="18"/>
    </row>
    <row r="665">
      <c r="B665" s="143"/>
      <c r="E665" s="123"/>
      <c r="G665" s="73"/>
      <c r="H665" s="134"/>
      <c r="I665" s="18"/>
      <c r="J665" s="18"/>
      <c r="K665" s="18"/>
      <c r="L665" s="18"/>
    </row>
    <row r="666">
      <c r="B666" s="143"/>
      <c r="E666" s="123"/>
      <c r="G666" s="73"/>
      <c r="H666" s="134"/>
      <c r="I666" s="18"/>
      <c r="J666" s="18"/>
      <c r="K666" s="18"/>
      <c r="L666" s="18"/>
    </row>
    <row r="667">
      <c r="B667" s="143"/>
      <c r="E667" s="123"/>
      <c r="G667" s="73"/>
      <c r="H667" s="134"/>
      <c r="I667" s="18"/>
      <c r="J667" s="18"/>
      <c r="K667" s="18"/>
      <c r="L667" s="18"/>
    </row>
    <row r="668">
      <c r="B668" s="143"/>
      <c r="E668" s="123"/>
      <c r="G668" s="73"/>
      <c r="H668" s="134"/>
      <c r="I668" s="18"/>
      <c r="J668" s="18"/>
      <c r="K668" s="18"/>
      <c r="L668" s="18"/>
    </row>
    <row r="669">
      <c r="B669" s="143"/>
      <c r="E669" s="123"/>
      <c r="G669" s="73"/>
      <c r="H669" s="134"/>
      <c r="I669" s="18"/>
      <c r="J669" s="18"/>
      <c r="K669" s="18"/>
      <c r="L669" s="18"/>
    </row>
    <row r="670">
      <c r="B670" s="143"/>
      <c r="E670" s="123"/>
      <c r="G670" s="73"/>
      <c r="H670" s="134"/>
      <c r="I670" s="18"/>
      <c r="J670" s="18"/>
      <c r="K670" s="18"/>
      <c r="L670" s="18"/>
    </row>
    <row r="671">
      <c r="B671" s="143"/>
      <c r="E671" s="123"/>
      <c r="G671" s="73"/>
      <c r="H671" s="134"/>
      <c r="I671" s="18"/>
      <c r="J671" s="18"/>
      <c r="K671" s="18"/>
      <c r="L671" s="18"/>
    </row>
    <row r="672">
      <c r="B672" s="143"/>
      <c r="E672" s="123"/>
      <c r="G672" s="73"/>
      <c r="H672" s="134"/>
      <c r="I672" s="18"/>
      <c r="J672" s="18"/>
      <c r="K672" s="18"/>
      <c r="L672" s="18"/>
    </row>
    <row r="673">
      <c r="B673" s="143"/>
      <c r="E673" s="123"/>
      <c r="G673" s="73"/>
      <c r="H673" s="134"/>
      <c r="I673" s="18"/>
      <c r="J673" s="18"/>
      <c r="K673" s="18"/>
      <c r="L673" s="18"/>
    </row>
    <row r="674">
      <c r="B674" s="143"/>
      <c r="E674" s="123"/>
      <c r="G674" s="73"/>
      <c r="H674" s="134"/>
      <c r="I674" s="18"/>
      <c r="J674" s="18"/>
      <c r="K674" s="18"/>
      <c r="L674" s="18"/>
    </row>
    <row r="675">
      <c r="B675" s="143"/>
      <c r="E675" s="123"/>
      <c r="G675" s="73"/>
      <c r="H675" s="134"/>
      <c r="I675" s="18"/>
      <c r="J675" s="18"/>
      <c r="K675" s="18"/>
      <c r="L675" s="18"/>
    </row>
    <row r="676">
      <c r="B676" s="143"/>
      <c r="E676" s="123"/>
      <c r="G676" s="73"/>
      <c r="H676" s="134"/>
      <c r="I676" s="18"/>
      <c r="J676" s="18"/>
      <c r="K676" s="18"/>
      <c r="L676" s="18"/>
    </row>
    <row r="677">
      <c r="B677" s="143"/>
      <c r="E677" s="123"/>
      <c r="G677" s="73"/>
      <c r="H677" s="134"/>
      <c r="I677" s="18"/>
      <c r="J677" s="18"/>
      <c r="K677" s="18"/>
      <c r="L677" s="18"/>
    </row>
    <row r="678">
      <c r="B678" s="143"/>
      <c r="E678" s="123"/>
      <c r="G678" s="73"/>
      <c r="H678" s="134"/>
      <c r="I678" s="18"/>
      <c r="J678" s="18"/>
      <c r="K678" s="18"/>
      <c r="L678" s="18"/>
    </row>
    <row r="679">
      <c r="B679" s="143"/>
      <c r="E679" s="123"/>
      <c r="G679" s="73"/>
      <c r="H679" s="134"/>
      <c r="I679" s="18"/>
      <c r="J679" s="18"/>
      <c r="K679" s="18"/>
      <c r="L679" s="18"/>
    </row>
    <row r="680">
      <c r="B680" s="143"/>
      <c r="E680" s="123"/>
      <c r="G680" s="73"/>
      <c r="H680" s="134"/>
      <c r="I680" s="18"/>
      <c r="J680" s="18"/>
      <c r="K680" s="18"/>
      <c r="L680" s="18"/>
    </row>
    <row r="681">
      <c r="B681" s="143"/>
      <c r="E681" s="123"/>
      <c r="G681" s="73"/>
      <c r="H681" s="134"/>
      <c r="I681" s="18"/>
      <c r="J681" s="18"/>
      <c r="K681" s="18"/>
      <c r="L681" s="18"/>
    </row>
    <row r="682">
      <c r="B682" s="143"/>
      <c r="E682" s="123"/>
      <c r="G682" s="73"/>
      <c r="H682" s="134"/>
      <c r="I682" s="18"/>
      <c r="J682" s="18"/>
      <c r="K682" s="18"/>
      <c r="L682" s="18"/>
    </row>
    <row r="683">
      <c r="B683" s="143"/>
      <c r="E683" s="123"/>
      <c r="G683" s="73"/>
      <c r="H683" s="134"/>
      <c r="I683" s="18"/>
      <c r="J683" s="18"/>
      <c r="K683" s="18"/>
      <c r="L683" s="18"/>
    </row>
    <row r="684">
      <c r="B684" s="143"/>
      <c r="E684" s="123"/>
      <c r="G684" s="73"/>
      <c r="H684" s="134"/>
      <c r="I684" s="18"/>
      <c r="J684" s="18"/>
      <c r="K684" s="18"/>
      <c r="L684" s="18"/>
    </row>
    <row r="685">
      <c r="B685" s="143"/>
      <c r="E685" s="123"/>
      <c r="G685" s="73"/>
      <c r="H685" s="134"/>
      <c r="I685" s="18"/>
      <c r="J685" s="18"/>
      <c r="K685" s="18"/>
      <c r="L685" s="18"/>
    </row>
    <row r="686">
      <c r="B686" s="143"/>
      <c r="E686" s="123"/>
      <c r="G686" s="73"/>
      <c r="H686" s="134"/>
      <c r="I686" s="18"/>
      <c r="J686" s="18"/>
      <c r="K686" s="18"/>
      <c r="L686" s="18"/>
    </row>
    <row r="687">
      <c r="B687" s="143"/>
      <c r="E687" s="123"/>
      <c r="G687" s="73"/>
      <c r="H687" s="134"/>
      <c r="I687" s="18"/>
      <c r="J687" s="18"/>
      <c r="K687" s="18"/>
      <c r="L687" s="18"/>
    </row>
    <row r="688">
      <c r="B688" s="143"/>
      <c r="E688" s="123"/>
      <c r="G688" s="73"/>
      <c r="H688" s="134"/>
      <c r="I688" s="18"/>
      <c r="J688" s="18"/>
      <c r="K688" s="18"/>
      <c r="L688" s="18"/>
    </row>
    <row r="689">
      <c r="B689" s="143"/>
      <c r="E689" s="123"/>
      <c r="G689" s="73"/>
      <c r="H689" s="134"/>
      <c r="I689" s="18"/>
      <c r="J689" s="18"/>
      <c r="K689" s="18"/>
      <c r="L689" s="18"/>
    </row>
    <row r="690">
      <c r="B690" s="143"/>
      <c r="E690" s="123"/>
      <c r="G690" s="73"/>
      <c r="H690" s="134"/>
      <c r="I690" s="18"/>
      <c r="J690" s="18"/>
      <c r="K690" s="18"/>
      <c r="L690" s="18"/>
    </row>
    <row r="691">
      <c r="B691" s="143"/>
      <c r="E691" s="123"/>
      <c r="G691" s="73"/>
      <c r="H691" s="134"/>
      <c r="I691" s="18"/>
      <c r="J691" s="18"/>
      <c r="K691" s="18"/>
      <c r="L691" s="18"/>
    </row>
    <row r="692">
      <c r="B692" s="143"/>
      <c r="E692" s="123"/>
      <c r="G692" s="73"/>
      <c r="H692" s="134"/>
      <c r="I692" s="18"/>
      <c r="J692" s="18"/>
      <c r="K692" s="18"/>
      <c r="L692" s="18"/>
    </row>
    <row r="693">
      <c r="B693" s="143"/>
      <c r="E693" s="123"/>
      <c r="G693" s="73"/>
      <c r="H693" s="134"/>
      <c r="I693" s="18"/>
      <c r="J693" s="18"/>
      <c r="K693" s="18"/>
      <c r="L693" s="18"/>
    </row>
    <row r="694">
      <c r="B694" s="143"/>
      <c r="E694" s="123"/>
      <c r="G694" s="73"/>
      <c r="H694" s="134"/>
      <c r="I694" s="18"/>
      <c r="J694" s="18"/>
      <c r="K694" s="18"/>
      <c r="L694" s="18"/>
    </row>
    <row r="695">
      <c r="B695" s="143"/>
      <c r="E695" s="123"/>
      <c r="G695" s="73"/>
      <c r="H695" s="134"/>
      <c r="I695" s="18"/>
      <c r="J695" s="18"/>
      <c r="K695" s="18"/>
      <c r="L695" s="18"/>
    </row>
    <row r="696">
      <c r="B696" s="143"/>
      <c r="E696" s="123"/>
      <c r="G696" s="73"/>
      <c r="H696" s="134"/>
      <c r="I696" s="18"/>
      <c r="J696" s="18"/>
      <c r="K696" s="18"/>
      <c r="L696" s="18"/>
    </row>
    <row r="697">
      <c r="B697" s="143"/>
      <c r="E697" s="123"/>
      <c r="G697" s="73"/>
      <c r="H697" s="134"/>
      <c r="I697" s="18"/>
      <c r="J697" s="18"/>
      <c r="K697" s="18"/>
      <c r="L697" s="18"/>
    </row>
    <row r="698">
      <c r="B698" s="143"/>
      <c r="E698" s="123"/>
      <c r="G698" s="73"/>
      <c r="H698" s="134"/>
      <c r="I698" s="18"/>
      <c r="J698" s="18"/>
      <c r="K698" s="18"/>
      <c r="L698" s="18"/>
    </row>
    <row r="699">
      <c r="B699" s="143"/>
      <c r="E699" s="123"/>
      <c r="G699" s="73"/>
      <c r="H699" s="134"/>
      <c r="I699" s="18"/>
      <c r="J699" s="18"/>
      <c r="K699" s="18"/>
      <c r="L699" s="18"/>
    </row>
    <row r="700">
      <c r="B700" s="143"/>
      <c r="E700" s="123"/>
      <c r="G700" s="73"/>
      <c r="H700" s="134"/>
      <c r="I700" s="18"/>
      <c r="J700" s="18"/>
      <c r="K700" s="18"/>
      <c r="L700" s="18"/>
    </row>
    <row r="701">
      <c r="B701" s="143"/>
      <c r="E701" s="123"/>
      <c r="G701" s="73"/>
      <c r="H701" s="134"/>
      <c r="I701" s="18"/>
      <c r="J701" s="18"/>
      <c r="K701" s="18"/>
      <c r="L701" s="18"/>
    </row>
    <row r="702">
      <c r="B702" s="143"/>
      <c r="E702" s="123"/>
      <c r="G702" s="73"/>
      <c r="H702" s="134"/>
      <c r="I702" s="18"/>
      <c r="J702" s="18"/>
      <c r="K702" s="18"/>
      <c r="L702" s="18"/>
    </row>
    <row r="703">
      <c r="B703" s="143"/>
      <c r="E703" s="123"/>
      <c r="G703" s="73"/>
      <c r="H703" s="134"/>
      <c r="I703" s="18"/>
      <c r="J703" s="18"/>
      <c r="K703" s="18"/>
      <c r="L703" s="18"/>
    </row>
    <row r="704">
      <c r="B704" s="143"/>
      <c r="E704" s="123"/>
      <c r="G704" s="73"/>
      <c r="H704" s="134"/>
      <c r="I704" s="18"/>
      <c r="J704" s="18"/>
      <c r="K704" s="18"/>
      <c r="L704" s="18"/>
    </row>
    <row r="705">
      <c r="B705" s="143"/>
      <c r="E705" s="123"/>
      <c r="G705" s="73"/>
      <c r="H705" s="134"/>
      <c r="I705" s="18"/>
      <c r="J705" s="18"/>
      <c r="K705" s="18"/>
      <c r="L705" s="18"/>
    </row>
    <row r="706">
      <c r="B706" s="143"/>
      <c r="E706" s="123"/>
      <c r="G706" s="73"/>
      <c r="H706" s="134"/>
      <c r="I706" s="18"/>
      <c r="J706" s="18"/>
      <c r="K706" s="18"/>
      <c r="L706" s="18"/>
    </row>
    <row r="707">
      <c r="B707" s="143"/>
      <c r="E707" s="123"/>
      <c r="G707" s="73"/>
      <c r="H707" s="134"/>
      <c r="I707" s="18"/>
      <c r="J707" s="18"/>
      <c r="K707" s="18"/>
      <c r="L707" s="18"/>
    </row>
    <row r="708">
      <c r="B708" s="143"/>
      <c r="E708" s="123"/>
      <c r="G708" s="73"/>
      <c r="H708" s="134"/>
      <c r="I708" s="18"/>
      <c r="J708" s="18"/>
      <c r="K708" s="18"/>
      <c r="L708" s="18"/>
    </row>
    <row r="709">
      <c r="B709" s="143"/>
      <c r="E709" s="123"/>
      <c r="G709" s="73"/>
      <c r="H709" s="134"/>
      <c r="I709" s="18"/>
      <c r="J709" s="18"/>
      <c r="K709" s="18"/>
      <c r="L709" s="18"/>
    </row>
    <row r="710">
      <c r="B710" s="143"/>
      <c r="E710" s="123"/>
      <c r="G710" s="73"/>
      <c r="H710" s="134"/>
      <c r="I710" s="18"/>
      <c r="J710" s="18"/>
      <c r="K710" s="18"/>
      <c r="L710" s="18"/>
    </row>
    <row r="711">
      <c r="B711" s="143"/>
      <c r="E711" s="123"/>
      <c r="G711" s="73"/>
      <c r="H711" s="134"/>
      <c r="I711" s="18"/>
      <c r="J711" s="18"/>
      <c r="K711" s="18"/>
      <c r="L711" s="18"/>
    </row>
    <row r="712">
      <c r="B712" s="143"/>
      <c r="E712" s="123"/>
      <c r="G712" s="73"/>
      <c r="H712" s="134"/>
      <c r="I712" s="18"/>
      <c r="J712" s="18"/>
      <c r="K712" s="18"/>
      <c r="L712" s="18"/>
    </row>
    <row r="713">
      <c r="B713" s="143"/>
      <c r="E713" s="123"/>
      <c r="G713" s="73"/>
      <c r="H713" s="134"/>
      <c r="I713" s="18"/>
      <c r="J713" s="18"/>
      <c r="K713" s="18"/>
      <c r="L713" s="18"/>
    </row>
    <row r="714">
      <c r="B714" s="143"/>
      <c r="E714" s="123"/>
      <c r="G714" s="73"/>
      <c r="H714" s="134"/>
      <c r="I714" s="18"/>
      <c r="J714" s="18"/>
      <c r="K714" s="18"/>
      <c r="L714" s="18"/>
    </row>
    <row r="715">
      <c r="B715" s="143"/>
      <c r="E715" s="123"/>
      <c r="G715" s="73"/>
      <c r="H715" s="134"/>
      <c r="I715" s="18"/>
      <c r="J715" s="18"/>
      <c r="K715" s="18"/>
      <c r="L715" s="18"/>
    </row>
    <row r="716">
      <c r="B716" s="143"/>
      <c r="E716" s="123"/>
      <c r="G716" s="73"/>
      <c r="H716" s="134"/>
      <c r="I716" s="18"/>
      <c r="J716" s="18"/>
      <c r="K716" s="18"/>
      <c r="L716" s="18"/>
    </row>
    <row r="717">
      <c r="B717" s="143"/>
      <c r="E717" s="123"/>
      <c r="G717" s="73"/>
      <c r="H717" s="134"/>
      <c r="I717" s="18"/>
      <c r="J717" s="18"/>
      <c r="K717" s="18"/>
      <c r="L717" s="18"/>
    </row>
    <row r="718">
      <c r="B718" s="143"/>
      <c r="E718" s="123"/>
      <c r="G718" s="73"/>
      <c r="H718" s="134"/>
      <c r="I718" s="18"/>
      <c r="J718" s="18"/>
      <c r="K718" s="18"/>
      <c r="L718" s="18"/>
    </row>
    <row r="719">
      <c r="B719" s="143"/>
      <c r="E719" s="123"/>
      <c r="G719" s="73"/>
      <c r="H719" s="134"/>
      <c r="I719" s="18"/>
      <c r="J719" s="18"/>
      <c r="K719" s="18"/>
      <c r="L719" s="18"/>
    </row>
    <row r="720">
      <c r="B720" s="143"/>
      <c r="E720" s="123"/>
      <c r="G720" s="73"/>
      <c r="H720" s="134"/>
      <c r="I720" s="18"/>
      <c r="J720" s="18"/>
      <c r="K720" s="18"/>
      <c r="L720" s="18"/>
    </row>
    <row r="721">
      <c r="B721" s="143"/>
      <c r="E721" s="123"/>
      <c r="G721" s="73"/>
      <c r="H721" s="134"/>
      <c r="I721" s="18"/>
      <c r="J721" s="18"/>
      <c r="K721" s="18"/>
      <c r="L721" s="18"/>
    </row>
    <row r="722">
      <c r="B722" s="143"/>
      <c r="E722" s="123"/>
      <c r="G722" s="73"/>
      <c r="H722" s="134"/>
      <c r="I722" s="18"/>
      <c r="J722" s="18"/>
      <c r="K722" s="18"/>
      <c r="L722" s="18"/>
    </row>
    <row r="723">
      <c r="B723" s="143"/>
      <c r="E723" s="123"/>
      <c r="G723" s="73"/>
      <c r="H723" s="134"/>
      <c r="I723" s="18"/>
      <c r="J723" s="18"/>
      <c r="K723" s="18"/>
      <c r="L723" s="18"/>
    </row>
    <row r="724">
      <c r="B724" s="143"/>
      <c r="E724" s="123"/>
      <c r="G724" s="73"/>
      <c r="H724" s="134"/>
      <c r="I724" s="18"/>
      <c r="J724" s="18"/>
      <c r="K724" s="18"/>
      <c r="L724" s="18"/>
    </row>
    <row r="725">
      <c r="B725" s="143"/>
      <c r="E725" s="123"/>
      <c r="G725" s="73"/>
      <c r="H725" s="134"/>
      <c r="I725" s="18"/>
      <c r="J725" s="18"/>
      <c r="K725" s="18"/>
      <c r="L725" s="18"/>
    </row>
    <row r="726">
      <c r="B726" s="143"/>
      <c r="E726" s="123"/>
      <c r="G726" s="73"/>
      <c r="H726" s="134"/>
      <c r="I726" s="18"/>
      <c r="J726" s="18"/>
      <c r="K726" s="18"/>
      <c r="L726" s="18"/>
    </row>
    <row r="727">
      <c r="B727" s="143"/>
      <c r="E727" s="123"/>
      <c r="G727" s="73"/>
      <c r="H727" s="134"/>
      <c r="I727" s="18"/>
      <c r="J727" s="18"/>
      <c r="K727" s="18"/>
      <c r="L727" s="18"/>
    </row>
    <row r="728">
      <c r="B728" s="143"/>
      <c r="E728" s="123"/>
      <c r="G728" s="73"/>
      <c r="H728" s="134"/>
      <c r="I728" s="18"/>
      <c r="J728" s="18"/>
      <c r="K728" s="18"/>
      <c r="L728" s="18"/>
    </row>
    <row r="729">
      <c r="B729" s="143"/>
      <c r="E729" s="123"/>
      <c r="G729" s="73"/>
      <c r="H729" s="134"/>
      <c r="I729" s="18"/>
      <c r="J729" s="18"/>
      <c r="K729" s="18"/>
      <c r="L729" s="18"/>
    </row>
    <row r="730">
      <c r="B730" s="143"/>
      <c r="E730" s="123"/>
      <c r="G730" s="73"/>
      <c r="H730" s="134"/>
      <c r="I730" s="18"/>
      <c r="J730" s="18"/>
      <c r="K730" s="18"/>
      <c r="L730" s="18"/>
    </row>
    <row r="731">
      <c r="B731" s="143"/>
      <c r="E731" s="123"/>
      <c r="G731" s="73"/>
      <c r="H731" s="134"/>
      <c r="I731" s="18"/>
      <c r="J731" s="18"/>
      <c r="K731" s="18"/>
      <c r="L731" s="18"/>
    </row>
    <row r="732">
      <c r="B732" s="143"/>
      <c r="E732" s="123"/>
      <c r="G732" s="73"/>
      <c r="H732" s="134"/>
      <c r="I732" s="18"/>
      <c r="J732" s="18"/>
      <c r="K732" s="18"/>
      <c r="L732" s="18"/>
    </row>
    <row r="733">
      <c r="B733" s="143"/>
      <c r="E733" s="123"/>
      <c r="G733" s="73"/>
      <c r="H733" s="134"/>
      <c r="I733" s="18"/>
      <c r="J733" s="18"/>
      <c r="K733" s="18"/>
      <c r="L733" s="18"/>
    </row>
    <row r="734">
      <c r="B734" s="143"/>
      <c r="E734" s="123"/>
      <c r="G734" s="73"/>
      <c r="H734" s="134"/>
      <c r="I734" s="18"/>
      <c r="J734" s="18"/>
      <c r="K734" s="18"/>
      <c r="L734" s="18"/>
    </row>
    <row r="735">
      <c r="B735" s="143"/>
      <c r="E735" s="123"/>
      <c r="G735" s="73"/>
      <c r="H735" s="134"/>
      <c r="I735" s="18"/>
      <c r="J735" s="18"/>
      <c r="K735" s="18"/>
      <c r="L735" s="18"/>
    </row>
    <row r="736">
      <c r="B736" s="143"/>
      <c r="E736" s="123"/>
      <c r="G736" s="73"/>
      <c r="H736" s="134"/>
      <c r="I736" s="18"/>
      <c r="J736" s="18"/>
      <c r="K736" s="18"/>
      <c r="L736" s="18"/>
    </row>
    <row r="737">
      <c r="B737" s="143"/>
      <c r="E737" s="123"/>
      <c r="G737" s="73"/>
      <c r="H737" s="134"/>
      <c r="I737" s="18"/>
      <c r="J737" s="18"/>
      <c r="K737" s="18"/>
      <c r="L737" s="18"/>
    </row>
    <row r="738">
      <c r="B738" s="143"/>
      <c r="E738" s="123"/>
      <c r="G738" s="73"/>
      <c r="H738" s="134"/>
      <c r="I738" s="18"/>
      <c r="J738" s="18"/>
      <c r="K738" s="18"/>
      <c r="L738" s="18"/>
    </row>
    <row r="739">
      <c r="B739" s="143"/>
      <c r="E739" s="123"/>
      <c r="G739" s="73"/>
      <c r="H739" s="134"/>
      <c r="I739" s="18"/>
      <c r="J739" s="18"/>
      <c r="K739" s="18"/>
      <c r="L739" s="18"/>
    </row>
    <row r="740">
      <c r="B740" s="143"/>
      <c r="E740" s="123"/>
      <c r="G740" s="73"/>
      <c r="H740" s="134"/>
      <c r="I740" s="18"/>
      <c r="J740" s="18"/>
      <c r="K740" s="18"/>
      <c r="L740" s="18"/>
    </row>
    <row r="741">
      <c r="B741" s="143"/>
      <c r="E741" s="123"/>
      <c r="G741" s="73"/>
      <c r="H741" s="134"/>
      <c r="I741" s="18"/>
      <c r="J741" s="18"/>
      <c r="K741" s="18"/>
      <c r="L741" s="18"/>
    </row>
    <row r="742">
      <c r="B742" s="143"/>
      <c r="E742" s="123"/>
      <c r="G742" s="73"/>
      <c r="H742" s="134"/>
      <c r="I742" s="18"/>
      <c r="J742" s="18"/>
      <c r="K742" s="18"/>
      <c r="L742" s="18"/>
    </row>
    <row r="743">
      <c r="B743" s="143"/>
      <c r="E743" s="123"/>
      <c r="G743" s="73"/>
      <c r="H743" s="134"/>
      <c r="I743" s="18"/>
      <c r="J743" s="18"/>
      <c r="K743" s="18"/>
      <c r="L743" s="18"/>
    </row>
    <row r="744">
      <c r="B744" s="143"/>
      <c r="E744" s="123"/>
      <c r="G744" s="73"/>
      <c r="H744" s="134"/>
      <c r="I744" s="18"/>
      <c r="J744" s="18"/>
      <c r="K744" s="18"/>
      <c r="L744" s="18"/>
    </row>
    <row r="745">
      <c r="B745" s="143"/>
      <c r="E745" s="123"/>
      <c r="G745" s="73"/>
      <c r="H745" s="134"/>
      <c r="I745" s="18"/>
      <c r="J745" s="18"/>
      <c r="K745" s="18"/>
      <c r="L745" s="18"/>
    </row>
    <row r="746">
      <c r="B746" s="143"/>
      <c r="E746" s="123"/>
      <c r="G746" s="73"/>
      <c r="H746" s="134"/>
      <c r="I746" s="18"/>
      <c r="J746" s="18"/>
      <c r="K746" s="18"/>
      <c r="L746" s="18"/>
    </row>
    <row r="747">
      <c r="B747" s="143"/>
      <c r="E747" s="123"/>
      <c r="G747" s="73"/>
      <c r="H747" s="134"/>
      <c r="I747" s="18"/>
      <c r="J747" s="18"/>
      <c r="K747" s="18"/>
      <c r="L747" s="18"/>
    </row>
    <row r="748">
      <c r="B748" s="143"/>
      <c r="E748" s="123"/>
      <c r="G748" s="73"/>
      <c r="H748" s="134"/>
      <c r="I748" s="18"/>
      <c r="J748" s="18"/>
      <c r="K748" s="18"/>
      <c r="L748" s="18"/>
    </row>
    <row r="749">
      <c r="B749" s="143"/>
      <c r="E749" s="123"/>
      <c r="G749" s="73"/>
      <c r="H749" s="134"/>
      <c r="I749" s="18"/>
      <c r="J749" s="18"/>
      <c r="K749" s="18"/>
      <c r="L749" s="18"/>
    </row>
    <row r="750">
      <c r="B750" s="143"/>
      <c r="E750" s="123"/>
      <c r="G750" s="73"/>
      <c r="H750" s="134"/>
      <c r="I750" s="18"/>
      <c r="J750" s="18"/>
      <c r="K750" s="18"/>
      <c r="L750" s="18"/>
    </row>
    <row r="751">
      <c r="B751" s="143"/>
      <c r="E751" s="123"/>
      <c r="G751" s="73"/>
      <c r="H751" s="134"/>
      <c r="I751" s="18"/>
      <c r="J751" s="18"/>
      <c r="K751" s="18"/>
      <c r="L751" s="18"/>
    </row>
    <row r="752">
      <c r="B752" s="143"/>
      <c r="E752" s="123"/>
      <c r="G752" s="73"/>
      <c r="H752" s="134"/>
      <c r="I752" s="18"/>
      <c r="J752" s="18"/>
      <c r="K752" s="18"/>
      <c r="L752" s="18"/>
    </row>
    <row r="753">
      <c r="B753" s="143"/>
      <c r="E753" s="123"/>
      <c r="G753" s="73"/>
      <c r="H753" s="134"/>
      <c r="I753" s="18"/>
      <c r="J753" s="18"/>
      <c r="K753" s="18"/>
      <c r="L753" s="18"/>
    </row>
    <row r="754">
      <c r="B754" s="143"/>
      <c r="E754" s="123"/>
      <c r="G754" s="73"/>
      <c r="H754" s="134"/>
      <c r="I754" s="18"/>
      <c r="J754" s="18"/>
      <c r="K754" s="18"/>
      <c r="L754" s="18"/>
    </row>
    <row r="755">
      <c r="B755" s="143"/>
      <c r="E755" s="123"/>
      <c r="G755" s="73"/>
      <c r="H755" s="134"/>
      <c r="I755" s="18"/>
      <c r="J755" s="18"/>
      <c r="K755" s="18"/>
      <c r="L755" s="18"/>
    </row>
    <row r="756">
      <c r="B756" s="143"/>
      <c r="E756" s="123"/>
      <c r="G756" s="73"/>
      <c r="H756" s="134"/>
      <c r="I756" s="18"/>
      <c r="J756" s="18"/>
      <c r="K756" s="18"/>
      <c r="L756" s="18"/>
    </row>
    <row r="757">
      <c r="B757" s="143"/>
      <c r="E757" s="123"/>
      <c r="G757" s="73"/>
      <c r="H757" s="134"/>
      <c r="I757" s="18"/>
      <c r="J757" s="18"/>
      <c r="K757" s="18"/>
      <c r="L757" s="18"/>
    </row>
    <row r="758">
      <c r="B758" s="143"/>
      <c r="E758" s="123"/>
      <c r="G758" s="73"/>
      <c r="H758" s="134"/>
      <c r="I758" s="18"/>
      <c r="J758" s="18"/>
      <c r="K758" s="18"/>
      <c r="L758" s="18"/>
    </row>
    <row r="759">
      <c r="B759" s="143"/>
      <c r="E759" s="123"/>
      <c r="G759" s="73"/>
      <c r="H759" s="134"/>
      <c r="I759" s="18"/>
      <c r="J759" s="18"/>
      <c r="K759" s="18"/>
      <c r="L759" s="18"/>
    </row>
    <row r="760">
      <c r="B760" s="143"/>
      <c r="E760" s="123"/>
      <c r="G760" s="73"/>
      <c r="H760" s="134"/>
      <c r="I760" s="18"/>
      <c r="J760" s="18"/>
      <c r="K760" s="18"/>
      <c r="L760" s="18"/>
    </row>
    <row r="761">
      <c r="B761" s="143"/>
      <c r="E761" s="123"/>
      <c r="G761" s="73"/>
      <c r="H761" s="134"/>
      <c r="I761" s="18"/>
      <c r="J761" s="18"/>
      <c r="K761" s="18"/>
      <c r="L761" s="18"/>
    </row>
    <row r="762">
      <c r="B762" s="143"/>
      <c r="E762" s="123"/>
      <c r="G762" s="73"/>
      <c r="H762" s="134"/>
      <c r="I762" s="18"/>
      <c r="J762" s="18"/>
      <c r="K762" s="18"/>
      <c r="L762" s="18"/>
    </row>
    <row r="763">
      <c r="B763" s="143"/>
      <c r="E763" s="123"/>
      <c r="G763" s="73"/>
      <c r="H763" s="134"/>
      <c r="I763" s="18"/>
      <c r="J763" s="18"/>
      <c r="K763" s="18"/>
      <c r="L763" s="18"/>
    </row>
    <row r="764">
      <c r="B764" s="143"/>
      <c r="E764" s="123"/>
      <c r="G764" s="73"/>
      <c r="H764" s="134"/>
      <c r="I764" s="18"/>
      <c r="J764" s="18"/>
      <c r="K764" s="18"/>
      <c r="L764" s="18"/>
    </row>
    <row r="765">
      <c r="B765" s="143"/>
      <c r="E765" s="123"/>
      <c r="G765" s="73"/>
      <c r="H765" s="134"/>
      <c r="I765" s="18"/>
      <c r="J765" s="18"/>
      <c r="K765" s="18"/>
      <c r="L765" s="18"/>
    </row>
    <row r="766">
      <c r="B766" s="143"/>
      <c r="E766" s="123"/>
      <c r="G766" s="73"/>
      <c r="H766" s="134"/>
      <c r="I766" s="18"/>
      <c r="J766" s="18"/>
      <c r="K766" s="18"/>
      <c r="L766" s="18"/>
    </row>
    <row r="767">
      <c r="B767" s="143"/>
      <c r="E767" s="123"/>
      <c r="G767" s="73"/>
      <c r="H767" s="134"/>
      <c r="I767" s="18"/>
      <c r="J767" s="18"/>
      <c r="K767" s="18"/>
      <c r="L767" s="18"/>
    </row>
    <row r="768">
      <c r="B768" s="143"/>
      <c r="E768" s="123"/>
      <c r="G768" s="73"/>
      <c r="H768" s="134"/>
      <c r="I768" s="18"/>
      <c r="J768" s="18"/>
      <c r="K768" s="18"/>
      <c r="L768" s="18"/>
    </row>
    <row r="769">
      <c r="B769" s="143"/>
      <c r="E769" s="123"/>
      <c r="G769" s="73"/>
      <c r="H769" s="134"/>
      <c r="I769" s="18"/>
      <c r="J769" s="18"/>
      <c r="K769" s="18"/>
      <c r="L769" s="18"/>
    </row>
    <row r="770">
      <c r="B770" s="143"/>
      <c r="E770" s="123"/>
      <c r="G770" s="73"/>
      <c r="H770" s="134"/>
      <c r="I770" s="18"/>
      <c r="J770" s="18"/>
      <c r="K770" s="18"/>
      <c r="L770" s="18"/>
    </row>
    <row r="771">
      <c r="B771" s="143"/>
      <c r="E771" s="123"/>
      <c r="G771" s="73"/>
      <c r="H771" s="134"/>
      <c r="I771" s="18"/>
      <c r="J771" s="18"/>
      <c r="K771" s="18"/>
      <c r="L771" s="18"/>
    </row>
    <row r="772">
      <c r="B772" s="143"/>
      <c r="E772" s="123"/>
      <c r="G772" s="73"/>
      <c r="H772" s="134"/>
      <c r="I772" s="18"/>
      <c r="J772" s="18"/>
      <c r="K772" s="18"/>
      <c r="L772" s="18"/>
    </row>
    <row r="773">
      <c r="B773" s="143"/>
      <c r="E773" s="123"/>
      <c r="G773" s="73"/>
      <c r="H773" s="134"/>
      <c r="I773" s="18"/>
      <c r="J773" s="18"/>
      <c r="K773" s="18"/>
      <c r="L773" s="18"/>
    </row>
    <row r="774">
      <c r="B774" s="143"/>
      <c r="E774" s="123"/>
      <c r="G774" s="73"/>
      <c r="H774" s="134"/>
      <c r="I774" s="18"/>
      <c r="J774" s="18"/>
      <c r="K774" s="18"/>
      <c r="L774" s="18"/>
    </row>
    <row r="775">
      <c r="B775" s="143"/>
      <c r="E775" s="123"/>
      <c r="G775" s="73"/>
      <c r="H775" s="134"/>
      <c r="I775" s="18"/>
      <c r="J775" s="18"/>
      <c r="K775" s="18"/>
      <c r="L775" s="18"/>
    </row>
    <row r="776">
      <c r="B776" s="143"/>
      <c r="E776" s="123"/>
      <c r="G776" s="73"/>
      <c r="H776" s="134"/>
      <c r="I776" s="18"/>
      <c r="J776" s="18"/>
      <c r="K776" s="18"/>
      <c r="L776" s="18"/>
    </row>
    <row r="777">
      <c r="B777" s="143"/>
      <c r="E777" s="123"/>
      <c r="G777" s="73"/>
      <c r="H777" s="134"/>
      <c r="I777" s="18"/>
      <c r="J777" s="18"/>
      <c r="K777" s="18"/>
      <c r="L777" s="18"/>
    </row>
    <row r="778">
      <c r="B778" s="143"/>
      <c r="E778" s="123"/>
      <c r="G778" s="73"/>
      <c r="H778" s="134"/>
      <c r="I778" s="18"/>
      <c r="J778" s="18"/>
      <c r="K778" s="18"/>
      <c r="L778" s="18"/>
    </row>
    <row r="779">
      <c r="B779" s="143"/>
      <c r="E779" s="123"/>
      <c r="G779" s="73"/>
      <c r="H779" s="134"/>
      <c r="I779" s="18"/>
      <c r="J779" s="18"/>
      <c r="K779" s="18"/>
      <c r="L779" s="18"/>
    </row>
    <row r="780">
      <c r="B780" s="143"/>
      <c r="E780" s="123"/>
      <c r="G780" s="73"/>
      <c r="H780" s="134"/>
      <c r="I780" s="18"/>
      <c r="J780" s="18"/>
      <c r="K780" s="18"/>
      <c r="L780" s="18"/>
    </row>
    <row r="781">
      <c r="B781" s="143"/>
      <c r="E781" s="123"/>
      <c r="G781" s="73"/>
      <c r="H781" s="134"/>
      <c r="I781" s="18"/>
      <c r="J781" s="18"/>
      <c r="K781" s="18"/>
      <c r="L781" s="18"/>
    </row>
    <row r="782">
      <c r="B782" s="143"/>
      <c r="E782" s="123"/>
      <c r="G782" s="73"/>
      <c r="H782" s="134"/>
      <c r="I782" s="18"/>
      <c r="J782" s="18"/>
      <c r="K782" s="18"/>
      <c r="L782" s="18"/>
    </row>
    <row r="783">
      <c r="B783" s="143"/>
      <c r="E783" s="123"/>
      <c r="G783" s="73"/>
      <c r="H783" s="134"/>
      <c r="I783" s="18"/>
      <c r="J783" s="18"/>
      <c r="K783" s="18"/>
      <c r="L783" s="18"/>
    </row>
    <row r="784">
      <c r="B784" s="143"/>
      <c r="E784" s="123"/>
      <c r="G784" s="73"/>
      <c r="H784" s="134"/>
      <c r="I784" s="18"/>
      <c r="J784" s="18"/>
      <c r="K784" s="18"/>
      <c r="L784" s="18"/>
    </row>
    <row r="785">
      <c r="B785" s="143"/>
      <c r="E785" s="123"/>
      <c r="G785" s="73"/>
      <c r="H785" s="134"/>
      <c r="I785" s="18"/>
      <c r="J785" s="18"/>
      <c r="K785" s="18"/>
      <c r="L785" s="18"/>
    </row>
    <row r="786">
      <c r="B786" s="143"/>
      <c r="E786" s="123"/>
      <c r="G786" s="73"/>
      <c r="H786" s="134"/>
      <c r="I786" s="18"/>
      <c r="J786" s="18"/>
      <c r="K786" s="18"/>
      <c r="L786" s="18"/>
    </row>
    <row r="787">
      <c r="B787" s="143"/>
      <c r="E787" s="123"/>
      <c r="G787" s="73"/>
      <c r="H787" s="134"/>
      <c r="I787" s="18"/>
      <c r="J787" s="18"/>
      <c r="K787" s="18"/>
      <c r="L787" s="18"/>
    </row>
    <row r="788">
      <c r="B788" s="143"/>
      <c r="E788" s="123"/>
      <c r="G788" s="73"/>
      <c r="H788" s="134"/>
      <c r="I788" s="18"/>
      <c r="J788" s="18"/>
      <c r="K788" s="18"/>
      <c r="L788" s="18"/>
    </row>
    <row r="789">
      <c r="B789" s="143"/>
      <c r="E789" s="123"/>
      <c r="G789" s="73"/>
      <c r="H789" s="134"/>
      <c r="I789" s="18"/>
      <c r="J789" s="18"/>
      <c r="K789" s="18"/>
      <c r="L789" s="18"/>
    </row>
    <row r="790">
      <c r="B790" s="143"/>
      <c r="E790" s="123"/>
      <c r="G790" s="73"/>
      <c r="H790" s="134"/>
      <c r="I790" s="18"/>
      <c r="J790" s="18"/>
      <c r="K790" s="18"/>
      <c r="L790" s="18"/>
    </row>
    <row r="791">
      <c r="B791" s="143"/>
      <c r="E791" s="123"/>
      <c r="G791" s="73"/>
      <c r="H791" s="134"/>
      <c r="I791" s="18"/>
      <c r="J791" s="18"/>
      <c r="K791" s="18"/>
      <c r="L791" s="18"/>
    </row>
    <row r="792">
      <c r="B792" s="143"/>
      <c r="E792" s="123"/>
      <c r="G792" s="73"/>
      <c r="H792" s="134"/>
      <c r="I792" s="18"/>
      <c r="J792" s="18"/>
      <c r="K792" s="18"/>
      <c r="L792" s="18"/>
    </row>
    <row r="793">
      <c r="B793" s="143"/>
      <c r="E793" s="123"/>
      <c r="G793" s="73"/>
      <c r="H793" s="134"/>
      <c r="I793" s="18"/>
      <c r="J793" s="18"/>
      <c r="K793" s="18"/>
      <c r="L793" s="18"/>
    </row>
    <row r="794">
      <c r="B794" s="143"/>
      <c r="E794" s="123"/>
      <c r="G794" s="73"/>
      <c r="H794" s="134"/>
      <c r="I794" s="18"/>
      <c r="J794" s="18"/>
      <c r="K794" s="18"/>
      <c r="L794" s="18"/>
    </row>
    <row r="795">
      <c r="B795" s="143"/>
      <c r="E795" s="123"/>
      <c r="G795" s="73"/>
      <c r="H795" s="134"/>
      <c r="I795" s="18"/>
      <c r="J795" s="18"/>
      <c r="K795" s="18"/>
      <c r="L795" s="18"/>
    </row>
    <row r="796">
      <c r="B796" s="143"/>
      <c r="E796" s="123"/>
      <c r="G796" s="73"/>
      <c r="H796" s="134"/>
      <c r="I796" s="18"/>
      <c r="J796" s="18"/>
      <c r="K796" s="18"/>
      <c r="L796" s="18"/>
    </row>
    <row r="797">
      <c r="B797" s="143"/>
      <c r="E797" s="123"/>
      <c r="G797" s="73"/>
      <c r="H797" s="134"/>
      <c r="I797" s="18"/>
      <c r="J797" s="18"/>
      <c r="K797" s="18"/>
      <c r="L797" s="18"/>
    </row>
    <row r="798">
      <c r="B798" s="143"/>
      <c r="E798" s="123"/>
      <c r="G798" s="73"/>
      <c r="H798" s="134"/>
      <c r="I798" s="18"/>
      <c r="J798" s="18"/>
      <c r="K798" s="18"/>
      <c r="L798" s="18"/>
    </row>
    <row r="799">
      <c r="B799" s="143"/>
      <c r="E799" s="123"/>
      <c r="G799" s="73"/>
      <c r="H799" s="134"/>
      <c r="I799" s="18"/>
      <c r="J799" s="18"/>
      <c r="K799" s="18"/>
      <c r="L799" s="18"/>
    </row>
    <row r="800">
      <c r="B800" s="143"/>
      <c r="E800" s="123"/>
      <c r="G800" s="73"/>
      <c r="H800" s="134"/>
      <c r="I800" s="18"/>
      <c r="J800" s="18"/>
      <c r="K800" s="18"/>
      <c r="L800" s="18"/>
    </row>
    <row r="801">
      <c r="B801" s="143"/>
      <c r="E801" s="123"/>
      <c r="G801" s="73"/>
      <c r="H801" s="134"/>
      <c r="I801" s="18"/>
      <c r="J801" s="18"/>
      <c r="K801" s="18"/>
      <c r="L801" s="18"/>
    </row>
    <row r="802">
      <c r="B802" s="143"/>
      <c r="E802" s="123"/>
      <c r="G802" s="73"/>
      <c r="H802" s="134"/>
      <c r="I802" s="18"/>
      <c r="J802" s="18"/>
      <c r="K802" s="18"/>
      <c r="L802" s="18"/>
    </row>
    <row r="803">
      <c r="B803" s="143"/>
      <c r="E803" s="123"/>
      <c r="G803" s="73"/>
      <c r="H803" s="134"/>
      <c r="I803" s="18"/>
      <c r="J803" s="18"/>
      <c r="K803" s="18"/>
      <c r="L803" s="18"/>
    </row>
    <row r="804">
      <c r="B804" s="143"/>
      <c r="E804" s="123"/>
      <c r="G804" s="73"/>
      <c r="H804" s="134"/>
      <c r="I804" s="18"/>
      <c r="J804" s="18"/>
      <c r="K804" s="18"/>
      <c r="L804" s="18"/>
    </row>
    <row r="805">
      <c r="B805" s="143"/>
      <c r="E805" s="123"/>
      <c r="G805" s="73"/>
      <c r="H805" s="134"/>
      <c r="I805" s="18"/>
      <c r="J805" s="18"/>
      <c r="K805" s="18"/>
      <c r="L805" s="18"/>
    </row>
    <row r="806">
      <c r="B806" s="143"/>
      <c r="E806" s="123"/>
      <c r="G806" s="73"/>
      <c r="H806" s="134"/>
      <c r="I806" s="18"/>
      <c r="J806" s="18"/>
      <c r="K806" s="18"/>
      <c r="L806" s="18"/>
    </row>
    <row r="807">
      <c r="B807" s="143"/>
      <c r="E807" s="123"/>
      <c r="G807" s="73"/>
      <c r="H807" s="134"/>
      <c r="I807" s="18"/>
      <c r="J807" s="18"/>
      <c r="K807" s="18"/>
      <c r="L807" s="18"/>
    </row>
    <row r="808">
      <c r="B808" s="143"/>
      <c r="E808" s="123"/>
      <c r="G808" s="73"/>
      <c r="H808" s="134"/>
      <c r="I808" s="18"/>
      <c r="J808" s="18"/>
      <c r="K808" s="18"/>
      <c r="L808" s="18"/>
    </row>
    <row r="809">
      <c r="B809" s="143"/>
      <c r="E809" s="123"/>
      <c r="G809" s="73"/>
      <c r="H809" s="134"/>
      <c r="I809" s="18"/>
      <c r="J809" s="18"/>
      <c r="K809" s="18"/>
      <c r="L809" s="18"/>
    </row>
    <row r="810">
      <c r="B810" s="143"/>
      <c r="E810" s="123"/>
      <c r="G810" s="73"/>
      <c r="H810" s="134"/>
      <c r="I810" s="18"/>
      <c r="J810" s="18"/>
      <c r="K810" s="18"/>
      <c r="L810" s="18"/>
    </row>
    <row r="811">
      <c r="B811" s="143"/>
      <c r="E811" s="123"/>
      <c r="G811" s="73"/>
      <c r="H811" s="134"/>
      <c r="I811" s="18"/>
      <c r="J811" s="18"/>
      <c r="K811" s="18"/>
      <c r="L811" s="18"/>
    </row>
    <row r="812">
      <c r="B812" s="143"/>
      <c r="E812" s="123"/>
      <c r="G812" s="73"/>
      <c r="H812" s="134"/>
      <c r="I812" s="18"/>
      <c r="J812" s="18"/>
      <c r="K812" s="18"/>
      <c r="L812" s="18"/>
    </row>
    <row r="813">
      <c r="B813" s="143"/>
      <c r="E813" s="123"/>
      <c r="G813" s="73"/>
      <c r="H813" s="134"/>
      <c r="I813" s="18"/>
      <c r="J813" s="18"/>
      <c r="K813" s="18"/>
      <c r="L813" s="18"/>
    </row>
    <row r="814">
      <c r="B814" s="143"/>
      <c r="E814" s="123"/>
      <c r="G814" s="73"/>
      <c r="H814" s="134"/>
      <c r="I814" s="18"/>
      <c r="J814" s="18"/>
      <c r="K814" s="18"/>
      <c r="L814" s="18"/>
    </row>
    <row r="815">
      <c r="B815" s="143"/>
      <c r="E815" s="123"/>
      <c r="G815" s="73"/>
      <c r="H815" s="134"/>
      <c r="I815" s="18"/>
      <c r="J815" s="18"/>
      <c r="K815" s="18"/>
      <c r="L815" s="18"/>
    </row>
    <row r="816">
      <c r="B816" s="143"/>
      <c r="E816" s="123"/>
      <c r="G816" s="73"/>
      <c r="H816" s="134"/>
      <c r="I816" s="18"/>
      <c r="J816" s="18"/>
      <c r="K816" s="18"/>
      <c r="L816" s="18"/>
    </row>
    <row r="817">
      <c r="B817" s="143"/>
      <c r="E817" s="123"/>
      <c r="G817" s="73"/>
      <c r="H817" s="134"/>
      <c r="I817" s="18"/>
      <c r="J817" s="18"/>
      <c r="K817" s="18"/>
      <c r="L817" s="18"/>
    </row>
    <row r="818">
      <c r="B818" s="143"/>
      <c r="E818" s="123"/>
      <c r="G818" s="73"/>
      <c r="H818" s="134"/>
      <c r="I818" s="18"/>
      <c r="J818" s="18"/>
      <c r="K818" s="18"/>
      <c r="L818" s="18"/>
    </row>
    <row r="819">
      <c r="B819" s="143"/>
      <c r="E819" s="123"/>
      <c r="G819" s="73"/>
      <c r="H819" s="134"/>
      <c r="I819" s="18"/>
      <c r="J819" s="18"/>
      <c r="K819" s="18"/>
      <c r="L819" s="18"/>
    </row>
    <row r="820">
      <c r="B820" s="143"/>
      <c r="E820" s="123"/>
      <c r="G820" s="73"/>
      <c r="H820" s="134"/>
      <c r="I820" s="18"/>
      <c r="J820" s="18"/>
      <c r="K820" s="18"/>
      <c r="L820" s="18"/>
    </row>
    <row r="821">
      <c r="B821" s="143"/>
      <c r="E821" s="123"/>
      <c r="G821" s="73"/>
      <c r="H821" s="134"/>
      <c r="I821" s="18"/>
      <c r="J821" s="18"/>
      <c r="K821" s="18"/>
      <c r="L821" s="18"/>
    </row>
    <row r="822">
      <c r="B822" s="143"/>
      <c r="E822" s="123"/>
      <c r="G822" s="73"/>
      <c r="H822" s="134"/>
      <c r="I822" s="18"/>
      <c r="J822" s="18"/>
      <c r="K822" s="18"/>
      <c r="L822" s="18"/>
    </row>
    <row r="823">
      <c r="B823" s="143"/>
      <c r="E823" s="123"/>
      <c r="G823" s="73"/>
      <c r="H823" s="134"/>
      <c r="I823" s="18"/>
      <c r="J823" s="18"/>
      <c r="K823" s="18"/>
      <c r="L823" s="18"/>
    </row>
    <row r="824">
      <c r="B824" s="143"/>
      <c r="E824" s="123"/>
      <c r="G824" s="73"/>
      <c r="H824" s="134"/>
      <c r="I824" s="18"/>
      <c r="J824" s="18"/>
      <c r="K824" s="18"/>
      <c r="L824" s="18"/>
    </row>
    <row r="825">
      <c r="B825" s="143"/>
      <c r="E825" s="123"/>
      <c r="G825" s="73"/>
      <c r="H825" s="134"/>
      <c r="I825" s="18"/>
      <c r="J825" s="18"/>
      <c r="K825" s="18"/>
      <c r="L825" s="18"/>
    </row>
    <row r="826">
      <c r="B826" s="143"/>
      <c r="E826" s="123"/>
      <c r="G826" s="73"/>
      <c r="H826" s="134"/>
      <c r="I826" s="18"/>
      <c r="J826" s="18"/>
      <c r="K826" s="18"/>
      <c r="L826" s="18"/>
    </row>
    <row r="827">
      <c r="B827" s="143"/>
      <c r="E827" s="123"/>
      <c r="G827" s="73"/>
      <c r="H827" s="134"/>
      <c r="I827" s="18"/>
      <c r="J827" s="18"/>
      <c r="K827" s="18"/>
      <c r="L827" s="18"/>
    </row>
    <row r="828">
      <c r="B828" s="143"/>
      <c r="E828" s="123"/>
      <c r="G828" s="73"/>
      <c r="H828" s="134"/>
      <c r="I828" s="18"/>
      <c r="J828" s="18"/>
      <c r="K828" s="18"/>
      <c r="L828" s="18"/>
    </row>
    <row r="829">
      <c r="B829" s="143"/>
      <c r="E829" s="123"/>
      <c r="G829" s="73"/>
      <c r="H829" s="134"/>
      <c r="I829" s="18"/>
      <c r="J829" s="18"/>
      <c r="K829" s="18"/>
      <c r="L829" s="18"/>
    </row>
    <row r="830">
      <c r="B830" s="143"/>
      <c r="E830" s="123"/>
      <c r="G830" s="73"/>
      <c r="H830" s="134"/>
      <c r="I830" s="18"/>
      <c r="J830" s="18"/>
      <c r="K830" s="18"/>
      <c r="L830" s="18"/>
    </row>
    <row r="831">
      <c r="B831" s="143"/>
      <c r="E831" s="123"/>
      <c r="G831" s="73"/>
      <c r="H831" s="134"/>
      <c r="I831" s="18"/>
      <c r="J831" s="18"/>
      <c r="K831" s="18"/>
      <c r="L831" s="18"/>
    </row>
    <row r="832">
      <c r="B832" s="143"/>
      <c r="E832" s="123"/>
      <c r="G832" s="73"/>
      <c r="H832" s="134"/>
      <c r="I832" s="18"/>
      <c r="J832" s="18"/>
      <c r="K832" s="18"/>
      <c r="L832" s="18"/>
    </row>
    <row r="833">
      <c r="B833" s="143"/>
      <c r="E833" s="123"/>
      <c r="G833" s="73"/>
      <c r="H833" s="134"/>
      <c r="I833" s="18"/>
      <c r="J833" s="18"/>
      <c r="K833" s="18"/>
      <c r="L833" s="18"/>
    </row>
    <row r="834">
      <c r="B834" s="143"/>
      <c r="E834" s="123"/>
      <c r="G834" s="73"/>
      <c r="H834" s="134"/>
      <c r="I834" s="18"/>
      <c r="J834" s="18"/>
      <c r="K834" s="18"/>
      <c r="L834" s="18"/>
    </row>
    <row r="835">
      <c r="B835" s="143"/>
      <c r="E835" s="123"/>
      <c r="G835" s="73"/>
      <c r="H835" s="134"/>
      <c r="I835" s="18"/>
      <c r="J835" s="18"/>
      <c r="K835" s="18"/>
      <c r="L835" s="18"/>
    </row>
    <row r="836">
      <c r="B836" s="143"/>
      <c r="E836" s="123"/>
      <c r="G836" s="73"/>
      <c r="H836" s="134"/>
      <c r="I836" s="18"/>
      <c r="J836" s="18"/>
      <c r="K836" s="18"/>
      <c r="L836" s="18"/>
    </row>
    <row r="837">
      <c r="B837" s="143"/>
      <c r="E837" s="123"/>
      <c r="G837" s="73"/>
      <c r="H837" s="134"/>
      <c r="I837" s="18"/>
      <c r="J837" s="18"/>
      <c r="K837" s="18"/>
      <c r="L837" s="18"/>
    </row>
    <row r="838">
      <c r="B838" s="143"/>
      <c r="E838" s="123"/>
      <c r="G838" s="73"/>
      <c r="H838" s="134"/>
      <c r="I838" s="18"/>
      <c r="J838" s="18"/>
      <c r="K838" s="18"/>
      <c r="L838" s="18"/>
    </row>
    <row r="839">
      <c r="B839" s="143"/>
      <c r="E839" s="123"/>
      <c r="G839" s="73"/>
      <c r="H839" s="134"/>
      <c r="I839" s="18"/>
      <c r="J839" s="18"/>
      <c r="K839" s="18"/>
      <c r="L839" s="18"/>
    </row>
    <row r="840">
      <c r="B840" s="143"/>
      <c r="E840" s="123"/>
      <c r="G840" s="73"/>
      <c r="H840" s="134"/>
      <c r="I840" s="18"/>
      <c r="J840" s="18"/>
      <c r="K840" s="18"/>
      <c r="L840" s="18"/>
    </row>
    <row r="841">
      <c r="B841" s="143"/>
      <c r="E841" s="123"/>
      <c r="G841" s="73"/>
      <c r="H841" s="134"/>
      <c r="I841" s="18"/>
      <c r="J841" s="18"/>
      <c r="K841" s="18"/>
      <c r="L841" s="18"/>
    </row>
    <row r="842">
      <c r="B842" s="143"/>
      <c r="E842" s="123"/>
      <c r="G842" s="73"/>
      <c r="H842" s="134"/>
      <c r="I842" s="18"/>
      <c r="J842" s="18"/>
      <c r="K842" s="18"/>
      <c r="L842" s="18"/>
    </row>
    <row r="843">
      <c r="B843" s="143"/>
      <c r="E843" s="123"/>
      <c r="G843" s="73"/>
      <c r="H843" s="134"/>
      <c r="I843" s="18"/>
      <c r="J843" s="18"/>
      <c r="K843" s="18"/>
      <c r="L843" s="18"/>
    </row>
    <row r="844">
      <c r="B844" s="143"/>
      <c r="E844" s="123"/>
      <c r="G844" s="73"/>
      <c r="H844" s="134"/>
      <c r="I844" s="18"/>
      <c r="J844" s="18"/>
      <c r="K844" s="18"/>
      <c r="L844" s="18"/>
    </row>
    <row r="845">
      <c r="B845" s="143"/>
      <c r="E845" s="123"/>
      <c r="G845" s="73"/>
      <c r="H845" s="134"/>
      <c r="I845" s="18"/>
      <c r="J845" s="18"/>
      <c r="K845" s="18"/>
      <c r="L845" s="18"/>
    </row>
    <row r="846">
      <c r="B846" s="143"/>
      <c r="E846" s="123"/>
      <c r="G846" s="73"/>
      <c r="H846" s="134"/>
      <c r="I846" s="18"/>
      <c r="J846" s="18"/>
      <c r="K846" s="18"/>
      <c r="L846" s="18"/>
    </row>
    <row r="847">
      <c r="B847" s="143"/>
      <c r="E847" s="123"/>
      <c r="G847" s="73"/>
      <c r="H847" s="134"/>
      <c r="I847" s="18"/>
      <c r="J847" s="18"/>
      <c r="K847" s="18"/>
      <c r="L847" s="18"/>
    </row>
    <row r="848">
      <c r="B848" s="143"/>
      <c r="E848" s="123"/>
      <c r="G848" s="73"/>
      <c r="H848" s="134"/>
      <c r="I848" s="18"/>
      <c r="J848" s="18"/>
      <c r="K848" s="18"/>
      <c r="L848" s="18"/>
    </row>
    <row r="849">
      <c r="B849" s="143"/>
      <c r="E849" s="123"/>
      <c r="G849" s="73"/>
      <c r="H849" s="134"/>
      <c r="I849" s="18"/>
      <c r="J849" s="18"/>
      <c r="K849" s="18"/>
      <c r="L849" s="18"/>
    </row>
    <row r="850">
      <c r="B850" s="143"/>
      <c r="E850" s="123"/>
      <c r="G850" s="73"/>
      <c r="H850" s="134"/>
      <c r="I850" s="18"/>
      <c r="J850" s="18"/>
      <c r="K850" s="18"/>
      <c r="L850" s="18"/>
    </row>
    <row r="851">
      <c r="B851" s="143"/>
      <c r="E851" s="123"/>
      <c r="G851" s="73"/>
      <c r="H851" s="134"/>
      <c r="I851" s="18"/>
      <c r="J851" s="18"/>
      <c r="K851" s="18"/>
      <c r="L851" s="18"/>
    </row>
    <row r="852">
      <c r="B852" s="143"/>
      <c r="E852" s="123"/>
      <c r="G852" s="73"/>
      <c r="H852" s="134"/>
      <c r="I852" s="18"/>
      <c r="J852" s="18"/>
      <c r="K852" s="18"/>
      <c r="L852" s="18"/>
    </row>
    <row r="853">
      <c r="B853" s="143"/>
      <c r="E853" s="123"/>
      <c r="G853" s="73"/>
      <c r="H853" s="134"/>
      <c r="I853" s="18"/>
      <c r="J853" s="18"/>
      <c r="K853" s="18"/>
      <c r="L853" s="18"/>
    </row>
    <row r="854">
      <c r="B854" s="143"/>
      <c r="E854" s="123"/>
      <c r="G854" s="73"/>
      <c r="H854" s="134"/>
      <c r="I854" s="18"/>
      <c r="J854" s="18"/>
      <c r="K854" s="18"/>
      <c r="L854" s="18"/>
    </row>
    <row r="855">
      <c r="B855" s="143"/>
      <c r="E855" s="123"/>
      <c r="G855" s="73"/>
      <c r="H855" s="134"/>
      <c r="I855" s="18"/>
      <c r="J855" s="18"/>
      <c r="K855" s="18"/>
      <c r="L855" s="18"/>
    </row>
    <row r="856">
      <c r="B856" s="143"/>
      <c r="E856" s="123"/>
      <c r="G856" s="73"/>
      <c r="H856" s="134"/>
      <c r="I856" s="18"/>
      <c r="J856" s="18"/>
      <c r="K856" s="18"/>
      <c r="L856" s="18"/>
    </row>
    <row r="857">
      <c r="B857" s="143"/>
      <c r="E857" s="123"/>
      <c r="G857" s="73"/>
      <c r="H857" s="134"/>
      <c r="I857" s="18"/>
      <c r="J857" s="18"/>
      <c r="K857" s="18"/>
      <c r="L857" s="18"/>
    </row>
    <row r="858">
      <c r="B858" s="143"/>
      <c r="E858" s="123"/>
      <c r="G858" s="73"/>
      <c r="H858" s="134"/>
      <c r="I858" s="18"/>
      <c r="J858" s="18"/>
      <c r="K858" s="18"/>
      <c r="L858" s="18"/>
    </row>
    <row r="859">
      <c r="B859" s="143"/>
      <c r="E859" s="123"/>
      <c r="G859" s="73"/>
      <c r="H859" s="134"/>
      <c r="I859" s="18"/>
      <c r="J859" s="18"/>
      <c r="K859" s="18"/>
      <c r="L859" s="18"/>
    </row>
    <row r="860">
      <c r="B860" s="143"/>
      <c r="E860" s="123"/>
      <c r="G860" s="73"/>
      <c r="H860" s="134"/>
      <c r="I860" s="18"/>
      <c r="J860" s="18"/>
      <c r="K860" s="18"/>
      <c r="L860" s="18"/>
    </row>
    <row r="861">
      <c r="B861" s="143"/>
      <c r="E861" s="123"/>
      <c r="G861" s="73"/>
      <c r="H861" s="134"/>
      <c r="I861" s="18"/>
      <c r="J861" s="18"/>
      <c r="K861" s="18"/>
      <c r="L861" s="18"/>
    </row>
    <row r="862">
      <c r="B862" s="143"/>
      <c r="E862" s="123"/>
      <c r="G862" s="73"/>
      <c r="H862" s="134"/>
      <c r="I862" s="18"/>
      <c r="J862" s="18"/>
      <c r="K862" s="18"/>
      <c r="L862" s="18"/>
    </row>
    <row r="863">
      <c r="B863" s="143"/>
      <c r="E863" s="123"/>
      <c r="G863" s="73"/>
      <c r="H863" s="134"/>
      <c r="I863" s="18"/>
      <c r="J863" s="18"/>
      <c r="K863" s="18"/>
      <c r="L863" s="18"/>
    </row>
    <row r="864">
      <c r="B864" s="143"/>
      <c r="E864" s="123"/>
      <c r="G864" s="73"/>
      <c r="H864" s="134"/>
      <c r="I864" s="18"/>
      <c r="J864" s="18"/>
      <c r="K864" s="18"/>
      <c r="L864" s="18"/>
    </row>
    <row r="865">
      <c r="B865" s="143"/>
      <c r="E865" s="123"/>
      <c r="G865" s="73"/>
      <c r="H865" s="134"/>
      <c r="I865" s="18"/>
      <c r="J865" s="18"/>
      <c r="K865" s="18"/>
      <c r="L865" s="18"/>
    </row>
    <row r="866">
      <c r="B866" s="143"/>
      <c r="E866" s="123"/>
      <c r="G866" s="73"/>
      <c r="H866" s="134"/>
      <c r="I866" s="18"/>
      <c r="J866" s="18"/>
      <c r="K866" s="18"/>
      <c r="L866" s="18"/>
    </row>
    <row r="867">
      <c r="B867" s="143"/>
      <c r="E867" s="123"/>
      <c r="G867" s="73"/>
      <c r="H867" s="134"/>
      <c r="I867" s="18"/>
      <c r="J867" s="18"/>
      <c r="K867" s="18"/>
      <c r="L867" s="18"/>
    </row>
    <row r="868">
      <c r="B868" s="143"/>
      <c r="E868" s="123"/>
      <c r="G868" s="73"/>
      <c r="H868" s="134"/>
      <c r="I868" s="18"/>
      <c r="J868" s="18"/>
      <c r="K868" s="18"/>
      <c r="L868" s="18"/>
    </row>
    <row r="869">
      <c r="B869" s="143"/>
      <c r="E869" s="123"/>
      <c r="G869" s="73"/>
      <c r="H869" s="134"/>
      <c r="I869" s="18"/>
      <c r="J869" s="18"/>
      <c r="K869" s="18"/>
      <c r="L869" s="18"/>
    </row>
    <row r="870">
      <c r="B870" s="143"/>
      <c r="E870" s="123"/>
      <c r="G870" s="73"/>
      <c r="H870" s="134"/>
      <c r="I870" s="18"/>
      <c r="J870" s="18"/>
      <c r="K870" s="18"/>
      <c r="L870" s="18"/>
    </row>
    <row r="871">
      <c r="B871" s="143"/>
      <c r="E871" s="123"/>
      <c r="G871" s="73"/>
      <c r="H871" s="134"/>
      <c r="I871" s="18"/>
      <c r="J871" s="18"/>
      <c r="K871" s="18"/>
      <c r="L871" s="18"/>
    </row>
    <row r="872">
      <c r="B872" s="143"/>
      <c r="E872" s="123"/>
      <c r="G872" s="73"/>
      <c r="H872" s="134"/>
      <c r="I872" s="18"/>
      <c r="J872" s="18"/>
      <c r="K872" s="18"/>
      <c r="L872" s="18"/>
    </row>
    <row r="873">
      <c r="B873" s="143"/>
      <c r="E873" s="123"/>
      <c r="G873" s="73"/>
      <c r="H873" s="134"/>
      <c r="I873" s="18"/>
      <c r="J873" s="18"/>
      <c r="K873" s="18"/>
      <c r="L873" s="18"/>
    </row>
    <row r="874">
      <c r="B874" s="143"/>
      <c r="E874" s="123"/>
      <c r="G874" s="73"/>
      <c r="H874" s="134"/>
      <c r="I874" s="18"/>
      <c r="J874" s="18"/>
      <c r="K874" s="18"/>
      <c r="L874" s="18"/>
    </row>
    <row r="875">
      <c r="B875" s="143"/>
      <c r="E875" s="123"/>
      <c r="G875" s="73"/>
      <c r="H875" s="134"/>
      <c r="I875" s="18"/>
      <c r="J875" s="18"/>
      <c r="K875" s="18"/>
      <c r="L875" s="18"/>
    </row>
    <row r="876">
      <c r="B876" s="143"/>
      <c r="E876" s="123"/>
      <c r="G876" s="73"/>
      <c r="H876" s="134"/>
      <c r="I876" s="18"/>
      <c r="J876" s="18"/>
      <c r="K876" s="18"/>
      <c r="L876" s="18"/>
    </row>
    <row r="877">
      <c r="B877" s="143"/>
      <c r="E877" s="123"/>
      <c r="G877" s="73"/>
      <c r="H877" s="134"/>
      <c r="I877" s="18"/>
      <c r="J877" s="18"/>
      <c r="K877" s="18"/>
      <c r="L877" s="18"/>
    </row>
    <row r="878">
      <c r="B878" s="143"/>
      <c r="E878" s="123"/>
      <c r="G878" s="73"/>
      <c r="H878" s="134"/>
      <c r="I878" s="18"/>
      <c r="J878" s="18"/>
      <c r="K878" s="18"/>
      <c r="L878" s="18"/>
    </row>
    <row r="879">
      <c r="B879" s="143"/>
      <c r="E879" s="123"/>
      <c r="G879" s="73"/>
      <c r="H879" s="134"/>
      <c r="I879" s="18"/>
      <c r="J879" s="18"/>
      <c r="K879" s="18"/>
      <c r="L879" s="18"/>
    </row>
    <row r="880">
      <c r="B880" s="143"/>
      <c r="E880" s="123"/>
      <c r="G880" s="73"/>
      <c r="H880" s="134"/>
      <c r="I880" s="18"/>
      <c r="J880" s="18"/>
      <c r="K880" s="18"/>
      <c r="L880" s="18"/>
    </row>
    <row r="881">
      <c r="B881" s="143"/>
      <c r="E881" s="123"/>
      <c r="G881" s="73"/>
      <c r="H881" s="134"/>
      <c r="I881" s="18"/>
      <c r="J881" s="18"/>
      <c r="K881" s="18"/>
      <c r="L881" s="18"/>
    </row>
    <row r="882">
      <c r="B882" s="143"/>
      <c r="E882" s="123"/>
      <c r="G882" s="73"/>
      <c r="H882" s="134"/>
      <c r="I882" s="18"/>
      <c r="J882" s="18"/>
      <c r="K882" s="18"/>
      <c r="L882" s="18"/>
    </row>
    <row r="883">
      <c r="B883" s="143"/>
      <c r="E883" s="123"/>
      <c r="G883" s="73"/>
      <c r="H883" s="134"/>
      <c r="I883" s="18"/>
      <c r="J883" s="18"/>
      <c r="K883" s="18"/>
      <c r="L883" s="18"/>
    </row>
    <row r="884">
      <c r="B884" s="143"/>
      <c r="E884" s="123"/>
      <c r="G884" s="73"/>
      <c r="H884" s="134"/>
      <c r="I884" s="18"/>
      <c r="J884" s="18"/>
      <c r="K884" s="18"/>
      <c r="L884" s="18"/>
    </row>
    <row r="885">
      <c r="B885" s="143"/>
      <c r="E885" s="123"/>
      <c r="G885" s="73"/>
      <c r="H885" s="134"/>
      <c r="I885" s="18"/>
      <c r="J885" s="18"/>
      <c r="K885" s="18"/>
      <c r="L885" s="18"/>
    </row>
    <row r="886">
      <c r="B886" s="143"/>
      <c r="E886" s="123"/>
      <c r="G886" s="73"/>
      <c r="H886" s="134"/>
      <c r="I886" s="18"/>
      <c r="J886" s="18"/>
      <c r="K886" s="18"/>
      <c r="L886" s="18"/>
    </row>
    <row r="887">
      <c r="B887" s="143"/>
      <c r="E887" s="123"/>
      <c r="G887" s="73"/>
      <c r="H887" s="134"/>
      <c r="I887" s="18"/>
      <c r="J887" s="18"/>
      <c r="K887" s="18"/>
      <c r="L887" s="18"/>
    </row>
    <row r="888">
      <c r="B888" s="143"/>
      <c r="E888" s="123"/>
      <c r="G888" s="73"/>
      <c r="H888" s="134"/>
      <c r="I888" s="18"/>
      <c r="J888" s="18"/>
      <c r="K888" s="18"/>
      <c r="L888" s="18"/>
    </row>
    <row r="889">
      <c r="B889" s="143"/>
      <c r="E889" s="123"/>
      <c r="G889" s="73"/>
      <c r="H889" s="134"/>
      <c r="I889" s="18"/>
      <c r="J889" s="18"/>
      <c r="K889" s="18"/>
      <c r="L889" s="18"/>
    </row>
    <row r="890">
      <c r="B890" s="143"/>
      <c r="E890" s="123"/>
      <c r="G890" s="73"/>
      <c r="H890" s="134"/>
      <c r="I890" s="18"/>
      <c r="J890" s="18"/>
      <c r="K890" s="18"/>
      <c r="L890" s="18"/>
    </row>
    <row r="891">
      <c r="B891" s="143"/>
      <c r="E891" s="123"/>
      <c r="G891" s="73"/>
      <c r="H891" s="134"/>
      <c r="I891" s="18"/>
      <c r="J891" s="18"/>
      <c r="K891" s="18"/>
      <c r="L891" s="18"/>
    </row>
    <row r="892">
      <c r="B892" s="143"/>
      <c r="E892" s="123"/>
      <c r="G892" s="73"/>
      <c r="H892" s="134"/>
      <c r="I892" s="18"/>
      <c r="J892" s="18"/>
      <c r="K892" s="18"/>
      <c r="L892" s="18"/>
    </row>
    <row r="893">
      <c r="B893" s="143"/>
      <c r="E893" s="123"/>
      <c r="G893" s="73"/>
      <c r="H893" s="134"/>
      <c r="I893" s="18"/>
      <c r="J893" s="18"/>
      <c r="K893" s="18"/>
      <c r="L893" s="18"/>
    </row>
    <row r="894">
      <c r="B894" s="143"/>
      <c r="E894" s="123"/>
      <c r="G894" s="73"/>
      <c r="H894" s="134"/>
      <c r="I894" s="18"/>
      <c r="J894" s="18"/>
      <c r="K894" s="18"/>
      <c r="L894" s="18"/>
    </row>
    <row r="895">
      <c r="B895" s="143"/>
      <c r="E895" s="123"/>
      <c r="G895" s="73"/>
      <c r="H895" s="134"/>
      <c r="I895" s="18"/>
      <c r="J895" s="18"/>
      <c r="K895" s="18"/>
      <c r="L895" s="18"/>
    </row>
    <row r="896">
      <c r="B896" s="143"/>
      <c r="E896" s="123"/>
      <c r="G896" s="73"/>
      <c r="H896" s="134"/>
      <c r="I896" s="18"/>
      <c r="J896" s="18"/>
      <c r="K896" s="18"/>
      <c r="L896" s="18"/>
    </row>
    <row r="897">
      <c r="B897" s="143"/>
      <c r="E897" s="123"/>
      <c r="G897" s="73"/>
      <c r="H897" s="134"/>
      <c r="I897" s="18"/>
      <c r="J897" s="18"/>
      <c r="K897" s="18"/>
      <c r="L897" s="18"/>
    </row>
    <row r="898">
      <c r="B898" s="143"/>
      <c r="E898" s="123"/>
      <c r="G898" s="73"/>
      <c r="H898" s="134"/>
      <c r="I898" s="18"/>
      <c r="J898" s="18"/>
      <c r="K898" s="18"/>
      <c r="L898" s="18"/>
    </row>
    <row r="899">
      <c r="B899" s="143"/>
      <c r="E899" s="123"/>
      <c r="G899" s="73"/>
      <c r="H899" s="134"/>
      <c r="I899" s="18"/>
      <c r="J899" s="18"/>
      <c r="K899" s="18"/>
      <c r="L899" s="18"/>
    </row>
    <row r="900">
      <c r="B900" s="143"/>
      <c r="E900" s="123"/>
      <c r="G900" s="73"/>
      <c r="H900" s="134"/>
      <c r="I900" s="18"/>
      <c r="J900" s="18"/>
      <c r="K900" s="18"/>
      <c r="L900" s="18"/>
    </row>
    <row r="901">
      <c r="B901" s="143"/>
      <c r="E901" s="123"/>
      <c r="G901" s="73"/>
      <c r="H901" s="134"/>
      <c r="I901" s="18"/>
      <c r="J901" s="18"/>
      <c r="K901" s="18"/>
      <c r="L901" s="18"/>
    </row>
    <row r="902">
      <c r="B902" s="143"/>
      <c r="E902" s="123"/>
      <c r="G902" s="73"/>
      <c r="H902" s="134"/>
      <c r="I902" s="18"/>
      <c r="J902" s="18"/>
      <c r="K902" s="18"/>
      <c r="L902" s="18"/>
    </row>
    <row r="903">
      <c r="B903" s="143"/>
      <c r="E903" s="123"/>
      <c r="G903" s="73"/>
      <c r="H903" s="134"/>
      <c r="I903" s="18"/>
      <c r="J903" s="18"/>
      <c r="K903" s="18"/>
      <c r="L903" s="18"/>
    </row>
    <row r="904">
      <c r="B904" s="143"/>
      <c r="E904" s="123"/>
      <c r="G904" s="73"/>
      <c r="H904" s="134"/>
      <c r="I904" s="18"/>
      <c r="J904" s="18"/>
      <c r="K904" s="18"/>
      <c r="L904" s="18"/>
    </row>
    <row r="905">
      <c r="B905" s="143"/>
      <c r="E905" s="123"/>
      <c r="G905" s="73"/>
      <c r="H905" s="134"/>
      <c r="I905" s="18"/>
      <c r="J905" s="18"/>
      <c r="K905" s="18"/>
      <c r="L905" s="18"/>
    </row>
    <row r="906">
      <c r="B906" s="143"/>
      <c r="E906" s="123"/>
      <c r="G906" s="73"/>
      <c r="H906" s="134"/>
      <c r="I906" s="18"/>
      <c r="J906" s="18"/>
      <c r="K906" s="18"/>
      <c r="L906" s="18"/>
    </row>
    <row r="907">
      <c r="B907" s="143"/>
      <c r="E907" s="123"/>
      <c r="G907" s="73"/>
      <c r="H907" s="134"/>
      <c r="I907" s="18"/>
      <c r="J907" s="18"/>
      <c r="K907" s="18"/>
      <c r="L907" s="18"/>
    </row>
    <row r="908">
      <c r="B908" s="143"/>
      <c r="E908" s="123"/>
      <c r="G908" s="73"/>
      <c r="H908" s="134"/>
      <c r="I908" s="18"/>
      <c r="J908" s="18"/>
      <c r="K908" s="18"/>
      <c r="L908" s="18"/>
    </row>
    <row r="909">
      <c r="B909" s="143"/>
      <c r="E909" s="123"/>
      <c r="G909" s="73"/>
      <c r="H909" s="134"/>
      <c r="I909" s="18"/>
      <c r="J909" s="18"/>
      <c r="K909" s="18"/>
      <c r="L909" s="18"/>
    </row>
    <row r="910">
      <c r="B910" s="143"/>
      <c r="E910" s="123"/>
      <c r="G910" s="73"/>
      <c r="H910" s="134"/>
      <c r="I910" s="18"/>
      <c r="J910" s="18"/>
      <c r="K910" s="18"/>
      <c r="L910" s="18"/>
    </row>
    <row r="911">
      <c r="B911" s="143"/>
      <c r="E911" s="123"/>
      <c r="G911" s="73"/>
      <c r="H911" s="134"/>
      <c r="I911" s="18"/>
      <c r="J911" s="18"/>
      <c r="K911" s="18"/>
      <c r="L911" s="18"/>
    </row>
    <row r="912">
      <c r="B912" s="143"/>
      <c r="E912" s="123"/>
      <c r="G912" s="73"/>
      <c r="H912" s="134"/>
      <c r="I912" s="18"/>
      <c r="J912" s="18"/>
      <c r="K912" s="18"/>
      <c r="L912" s="18"/>
    </row>
    <row r="913">
      <c r="B913" s="143"/>
      <c r="E913" s="123"/>
      <c r="G913" s="73"/>
      <c r="H913" s="134"/>
      <c r="I913" s="18"/>
      <c r="J913" s="18"/>
      <c r="K913" s="18"/>
      <c r="L913" s="18"/>
    </row>
    <row r="914">
      <c r="B914" s="143"/>
      <c r="E914" s="123"/>
      <c r="G914" s="73"/>
      <c r="H914" s="134"/>
      <c r="I914" s="18"/>
      <c r="J914" s="18"/>
      <c r="K914" s="18"/>
      <c r="L914" s="18"/>
    </row>
    <row r="915">
      <c r="B915" s="143"/>
      <c r="E915" s="123"/>
      <c r="G915" s="73"/>
      <c r="H915" s="134"/>
      <c r="I915" s="18"/>
      <c r="J915" s="18"/>
      <c r="K915" s="18"/>
      <c r="L915" s="18"/>
    </row>
    <row r="916">
      <c r="B916" s="143"/>
      <c r="E916" s="123"/>
      <c r="G916" s="73"/>
      <c r="H916" s="134"/>
      <c r="I916" s="18"/>
      <c r="J916" s="18"/>
      <c r="K916" s="18"/>
      <c r="L916" s="18"/>
    </row>
    <row r="917">
      <c r="B917" s="143"/>
      <c r="E917" s="123"/>
      <c r="G917" s="73"/>
      <c r="H917" s="134"/>
      <c r="I917" s="18"/>
      <c r="J917" s="18"/>
      <c r="K917" s="18"/>
      <c r="L917" s="18"/>
    </row>
    <row r="918">
      <c r="B918" s="143"/>
      <c r="E918" s="123"/>
      <c r="G918" s="73"/>
      <c r="H918" s="134"/>
      <c r="I918" s="18"/>
      <c r="J918" s="18"/>
      <c r="K918" s="18"/>
      <c r="L918" s="18"/>
    </row>
    <row r="919">
      <c r="B919" s="143"/>
      <c r="E919" s="123"/>
      <c r="G919" s="73"/>
      <c r="H919" s="134"/>
      <c r="I919" s="18"/>
      <c r="J919" s="18"/>
      <c r="K919" s="18"/>
      <c r="L919" s="18"/>
    </row>
    <row r="920">
      <c r="B920" s="143"/>
      <c r="E920" s="123"/>
      <c r="G920" s="73"/>
      <c r="H920" s="134"/>
      <c r="I920" s="18"/>
      <c r="J920" s="18"/>
      <c r="K920" s="18"/>
      <c r="L920" s="18"/>
    </row>
    <row r="921">
      <c r="B921" s="143"/>
      <c r="E921" s="123"/>
      <c r="G921" s="73"/>
      <c r="H921" s="134"/>
      <c r="I921" s="18"/>
      <c r="J921" s="18"/>
      <c r="K921" s="18"/>
      <c r="L921" s="18"/>
    </row>
    <row r="922">
      <c r="B922" s="143"/>
      <c r="E922" s="123"/>
      <c r="G922" s="73"/>
      <c r="H922" s="134"/>
      <c r="I922" s="18"/>
      <c r="J922" s="18"/>
      <c r="K922" s="18"/>
      <c r="L922" s="18"/>
    </row>
    <row r="923">
      <c r="B923" s="143"/>
      <c r="E923" s="123"/>
      <c r="G923" s="73"/>
      <c r="H923" s="134"/>
      <c r="I923" s="18"/>
      <c r="J923" s="18"/>
      <c r="K923" s="18"/>
      <c r="L923" s="18"/>
    </row>
    <row r="924">
      <c r="B924" s="143"/>
      <c r="E924" s="123"/>
      <c r="G924" s="73"/>
      <c r="H924" s="134"/>
      <c r="I924" s="18"/>
      <c r="J924" s="18"/>
      <c r="K924" s="18"/>
      <c r="L924" s="18"/>
    </row>
    <row r="925">
      <c r="B925" s="143"/>
      <c r="E925" s="123"/>
      <c r="G925" s="73"/>
      <c r="H925" s="134"/>
      <c r="I925" s="18"/>
      <c r="J925" s="18"/>
      <c r="K925" s="18"/>
      <c r="L925" s="18"/>
    </row>
    <row r="926">
      <c r="B926" s="143"/>
      <c r="E926" s="123"/>
      <c r="G926" s="73"/>
      <c r="H926" s="134"/>
      <c r="I926" s="18"/>
      <c r="J926" s="18"/>
      <c r="K926" s="18"/>
      <c r="L926" s="18"/>
    </row>
    <row r="927">
      <c r="B927" s="143"/>
      <c r="E927" s="123"/>
      <c r="G927" s="73"/>
      <c r="H927" s="134"/>
      <c r="I927" s="18"/>
      <c r="J927" s="18"/>
      <c r="K927" s="18"/>
      <c r="L927" s="18"/>
    </row>
    <row r="928">
      <c r="B928" s="143"/>
      <c r="E928" s="123"/>
      <c r="G928" s="73"/>
      <c r="H928" s="134"/>
      <c r="I928" s="18"/>
      <c r="J928" s="18"/>
      <c r="K928" s="18"/>
      <c r="L928" s="18"/>
    </row>
    <row r="929">
      <c r="B929" s="143"/>
      <c r="E929" s="123"/>
      <c r="G929" s="73"/>
      <c r="H929" s="134"/>
      <c r="I929" s="18"/>
      <c r="J929" s="18"/>
      <c r="K929" s="18"/>
      <c r="L929" s="18"/>
    </row>
    <row r="930">
      <c r="B930" s="143"/>
      <c r="E930" s="123"/>
      <c r="G930" s="73"/>
      <c r="H930" s="134"/>
      <c r="I930" s="18"/>
      <c r="J930" s="18"/>
      <c r="K930" s="18"/>
      <c r="L930" s="18"/>
    </row>
    <row r="931">
      <c r="B931" s="143"/>
      <c r="E931" s="123"/>
      <c r="G931" s="73"/>
      <c r="H931" s="134"/>
      <c r="I931" s="18"/>
      <c r="J931" s="18"/>
      <c r="K931" s="18"/>
      <c r="L931" s="18"/>
    </row>
    <row r="932">
      <c r="B932" s="143"/>
      <c r="E932" s="123"/>
      <c r="G932" s="73"/>
      <c r="H932" s="134"/>
      <c r="I932" s="18"/>
      <c r="J932" s="18"/>
      <c r="K932" s="18"/>
      <c r="L932" s="18"/>
    </row>
    <row r="933">
      <c r="B933" s="143"/>
      <c r="E933" s="123"/>
      <c r="G933" s="73"/>
      <c r="H933" s="134"/>
      <c r="I933" s="18"/>
      <c r="J933" s="18"/>
      <c r="K933" s="18"/>
      <c r="L933" s="18"/>
    </row>
    <row r="934">
      <c r="B934" s="143"/>
      <c r="E934" s="123"/>
      <c r="G934" s="73"/>
      <c r="H934" s="134"/>
      <c r="I934" s="18"/>
      <c r="J934" s="18"/>
      <c r="K934" s="18"/>
      <c r="L934" s="18"/>
    </row>
    <row r="935">
      <c r="B935" s="143"/>
      <c r="E935" s="123"/>
      <c r="G935" s="73"/>
      <c r="H935" s="134"/>
      <c r="I935" s="18"/>
      <c r="J935" s="18"/>
      <c r="K935" s="18"/>
      <c r="L935" s="18"/>
    </row>
    <row r="936">
      <c r="B936" s="143"/>
      <c r="E936" s="123"/>
      <c r="G936" s="73"/>
      <c r="H936" s="134"/>
      <c r="I936" s="18"/>
      <c r="J936" s="18"/>
      <c r="K936" s="18"/>
      <c r="L936" s="18"/>
    </row>
    <row r="937">
      <c r="B937" s="143"/>
      <c r="E937" s="123"/>
      <c r="G937" s="73"/>
      <c r="H937" s="134"/>
      <c r="I937" s="18"/>
      <c r="J937" s="18"/>
      <c r="K937" s="18"/>
      <c r="L937" s="18"/>
    </row>
    <row r="938">
      <c r="B938" s="143"/>
      <c r="E938" s="123"/>
      <c r="G938" s="73"/>
      <c r="H938" s="134"/>
      <c r="I938" s="18"/>
      <c r="J938" s="18"/>
      <c r="K938" s="18"/>
      <c r="L938" s="18"/>
    </row>
    <row r="939">
      <c r="B939" s="143"/>
      <c r="E939" s="123"/>
      <c r="G939" s="73"/>
      <c r="H939" s="134"/>
      <c r="I939" s="18"/>
      <c r="J939" s="18"/>
      <c r="K939" s="18"/>
      <c r="L939" s="18"/>
    </row>
    <row r="940">
      <c r="B940" s="143"/>
      <c r="E940" s="123"/>
      <c r="G940" s="73"/>
      <c r="H940" s="134"/>
      <c r="I940" s="18"/>
      <c r="J940" s="18"/>
      <c r="K940" s="18"/>
      <c r="L940" s="18"/>
    </row>
    <row r="941">
      <c r="B941" s="143"/>
      <c r="E941" s="123"/>
      <c r="G941" s="73"/>
      <c r="H941" s="134"/>
      <c r="I941" s="18"/>
      <c r="J941" s="18"/>
      <c r="K941" s="18"/>
      <c r="L941" s="18"/>
    </row>
    <row r="942">
      <c r="B942" s="143"/>
      <c r="E942" s="123"/>
      <c r="G942" s="73"/>
      <c r="H942" s="134"/>
      <c r="I942" s="18"/>
      <c r="J942" s="18"/>
      <c r="K942" s="18"/>
      <c r="L942" s="18"/>
    </row>
    <row r="943">
      <c r="B943" s="143"/>
      <c r="E943" s="123"/>
      <c r="G943" s="73"/>
      <c r="H943" s="134"/>
      <c r="I943" s="18"/>
      <c r="J943" s="18"/>
      <c r="K943" s="18"/>
      <c r="L943" s="18"/>
    </row>
    <row r="944">
      <c r="B944" s="143"/>
      <c r="E944" s="123"/>
      <c r="G944" s="73"/>
      <c r="H944" s="134"/>
      <c r="I944" s="18"/>
      <c r="J944" s="18"/>
      <c r="K944" s="18"/>
      <c r="L944" s="18"/>
    </row>
    <row r="945">
      <c r="B945" s="143"/>
      <c r="E945" s="123"/>
      <c r="G945" s="73"/>
      <c r="H945" s="134"/>
      <c r="I945" s="18"/>
      <c r="J945" s="18"/>
      <c r="K945" s="18"/>
      <c r="L945" s="18"/>
    </row>
    <row r="946">
      <c r="B946" s="143"/>
      <c r="E946" s="123"/>
      <c r="G946" s="73"/>
      <c r="H946" s="134"/>
      <c r="I946" s="18"/>
      <c r="J946" s="18"/>
      <c r="K946" s="18"/>
      <c r="L946" s="18"/>
    </row>
    <row r="947">
      <c r="B947" s="143"/>
      <c r="E947" s="123"/>
      <c r="G947" s="73"/>
      <c r="H947" s="134"/>
      <c r="I947" s="18"/>
      <c r="J947" s="18"/>
      <c r="K947" s="18"/>
      <c r="L947" s="18"/>
    </row>
    <row r="948">
      <c r="B948" s="143"/>
      <c r="E948" s="123"/>
      <c r="G948" s="73"/>
      <c r="H948" s="134"/>
      <c r="I948" s="18"/>
      <c r="J948" s="18"/>
      <c r="K948" s="18"/>
      <c r="L948" s="18"/>
    </row>
    <row r="949">
      <c r="B949" s="143"/>
      <c r="E949" s="123"/>
      <c r="G949" s="73"/>
      <c r="H949" s="134"/>
      <c r="I949" s="18"/>
      <c r="J949" s="18"/>
      <c r="K949" s="18"/>
      <c r="L949" s="18"/>
    </row>
    <row r="950">
      <c r="B950" s="143"/>
      <c r="E950" s="123"/>
      <c r="G950" s="73"/>
      <c r="H950" s="134"/>
      <c r="I950" s="18"/>
      <c r="J950" s="18"/>
      <c r="K950" s="18"/>
      <c r="L950" s="18"/>
    </row>
    <row r="951">
      <c r="B951" s="143"/>
      <c r="E951" s="123"/>
      <c r="G951" s="73"/>
      <c r="H951" s="134"/>
      <c r="I951" s="18"/>
      <c r="J951" s="18"/>
      <c r="K951" s="18"/>
      <c r="L951" s="18"/>
    </row>
    <row r="952">
      <c r="B952" s="143"/>
      <c r="E952" s="123"/>
      <c r="G952" s="73"/>
      <c r="H952" s="134"/>
      <c r="I952" s="18"/>
      <c r="J952" s="18"/>
      <c r="K952" s="18"/>
      <c r="L952" s="18"/>
    </row>
    <row r="953">
      <c r="B953" s="143"/>
      <c r="E953" s="123"/>
      <c r="G953" s="73"/>
      <c r="H953" s="134"/>
      <c r="I953" s="18"/>
      <c r="J953" s="18"/>
      <c r="K953" s="18"/>
      <c r="L953" s="18"/>
    </row>
    <row r="954">
      <c r="B954" s="143"/>
      <c r="E954" s="123"/>
      <c r="G954" s="73"/>
      <c r="H954" s="134"/>
      <c r="I954" s="18"/>
      <c r="J954" s="18"/>
      <c r="K954" s="18"/>
      <c r="L954" s="18"/>
    </row>
    <row r="955">
      <c r="B955" s="143"/>
      <c r="E955" s="123"/>
      <c r="G955" s="73"/>
      <c r="H955" s="134"/>
      <c r="I955" s="18"/>
      <c r="J955" s="18"/>
      <c r="K955" s="18"/>
      <c r="L955" s="18"/>
    </row>
    <row r="956">
      <c r="B956" s="143"/>
      <c r="E956" s="123"/>
      <c r="G956" s="73"/>
      <c r="H956" s="134"/>
      <c r="I956" s="18"/>
      <c r="J956" s="18"/>
      <c r="K956" s="18"/>
      <c r="L956" s="18"/>
    </row>
    <row r="957">
      <c r="B957" s="143"/>
      <c r="E957" s="123"/>
      <c r="G957" s="73"/>
      <c r="H957" s="134"/>
      <c r="I957" s="18"/>
      <c r="J957" s="18"/>
      <c r="K957" s="18"/>
      <c r="L957" s="18"/>
    </row>
    <row r="958">
      <c r="B958" s="143"/>
      <c r="E958" s="123"/>
      <c r="G958" s="73"/>
      <c r="H958" s="134"/>
      <c r="I958" s="18"/>
      <c r="J958" s="18"/>
      <c r="K958" s="18"/>
      <c r="L958" s="18"/>
    </row>
    <row r="959">
      <c r="B959" s="143"/>
      <c r="E959" s="123"/>
      <c r="G959" s="73"/>
      <c r="H959" s="134"/>
      <c r="I959" s="18"/>
      <c r="J959" s="18"/>
      <c r="K959" s="18"/>
      <c r="L959" s="18"/>
    </row>
    <row r="960">
      <c r="B960" s="143"/>
      <c r="E960" s="123"/>
      <c r="G960" s="73"/>
      <c r="H960" s="134"/>
      <c r="I960" s="18"/>
      <c r="J960" s="18"/>
      <c r="K960" s="18"/>
      <c r="L960" s="18"/>
    </row>
    <row r="961">
      <c r="B961" s="143"/>
      <c r="E961" s="123"/>
      <c r="G961" s="73"/>
      <c r="H961" s="134"/>
      <c r="I961" s="18"/>
      <c r="J961" s="18"/>
      <c r="K961" s="18"/>
      <c r="L961" s="18"/>
    </row>
    <row r="962">
      <c r="B962" s="143"/>
      <c r="E962" s="123"/>
      <c r="G962" s="73"/>
      <c r="H962" s="134"/>
      <c r="I962" s="18"/>
      <c r="J962" s="18"/>
      <c r="K962" s="18"/>
      <c r="L962" s="18"/>
    </row>
    <row r="963">
      <c r="B963" s="143"/>
      <c r="E963" s="123"/>
      <c r="G963" s="73"/>
      <c r="H963" s="134"/>
      <c r="I963" s="18"/>
      <c r="J963" s="18"/>
      <c r="K963" s="18"/>
      <c r="L963" s="18"/>
    </row>
    <row r="964">
      <c r="B964" s="143"/>
      <c r="E964" s="123"/>
      <c r="G964" s="73"/>
      <c r="H964" s="134"/>
      <c r="I964" s="18"/>
      <c r="J964" s="18"/>
      <c r="K964" s="18"/>
      <c r="L964" s="18"/>
    </row>
    <row r="965">
      <c r="B965" s="143"/>
      <c r="E965" s="123"/>
      <c r="G965" s="73"/>
      <c r="H965" s="134"/>
      <c r="I965" s="18"/>
      <c r="J965" s="18"/>
      <c r="K965" s="18"/>
      <c r="L965" s="18"/>
    </row>
    <row r="966">
      <c r="B966" s="143"/>
      <c r="E966" s="123"/>
      <c r="G966" s="73"/>
      <c r="H966" s="134"/>
      <c r="I966" s="18"/>
      <c r="J966" s="18"/>
      <c r="K966" s="18"/>
      <c r="L966" s="18"/>
    </row>
    <row r="967">
      <c r="B967" s="143"/>
      <c r="E967" s="123"/>
      <c r="G967" s="73"/>
      <c r="H967" s="134"/>
      <c r="I967" s="18"/>
      <c r="J967" s="18"/>
      <c r="K967" s="18"/>
      <c r="L967" s="18"/>
    </row>
    <row r="968">
      <c r="B968" s="143"/>
      <c r="E968" s="123"/>
      <c r="G968" s="73"/>
      <c r="H968" s="134"/>
      <c r="I968" s="18"/>
      <c r="J968" s="18"/>
      <c r="K968" s="18"/>
      <c r="L968" s="18"/>
    </row>
    <row r="969">
      <c r="B969" s="143"/>
      <c r="E969" s="123"/>
      <c r="G969" s="73"/>
      <c r="H969" s="134"/>
      <c r="I969" s="18"/>
      <c r="J969" s="18"/>
      <c r="K969" s="18"/>
      <c r="L969" s="18"/>
    </row>
    <row r="970">
      <c r="B970" s="143"/>
      <c r="E970" s="123"/>
      <c r="G970" s="73"/>
      <c r="H970" s="134"/>
      <c r="I970" s="18"/>
      <c r="J970" s="18"/>
      <c r="K970" s="18"/>
      <c r="L970" s="18"/>
    </row>
    <row r="971">
      <c r="B971" s="143"/>
      <c r="E971" s="123"/>
      <c r="G971" s="73"/>
      <c r="H971" s="134"/>
      <c r="I971" s="18"/>
      <c r="J971" s="18"/>
      <c r="K971" s="18"/>
      <c r="L971" s="18"/>
    </row>
    <row r="972">
      <c r="B972" s="143"/>
      <c r="E972" s="123"/>
      <c r="G972" s="73"/>
      <c r="H972" s="134"/>
      <c r="I972" s="18"/>
      <c r="J972" s="18"/>
      <c r="K972" s="18"/>
      <c r="L972" s="18"/>
    </row>
    <row r="973">
      <c r="B973" s="143"/>
      <c r="E973" s="123"/>
      <c r="G973" s="73"/>
      <c r="H973" s="134"/>
      <c r="I973" s="18"/>
      <c r="J973" s="18"/>
      <c r="K973" s="18"/>
      <c r="L973" s="18"/>
    </row>
    <row r="974">
      <c r="B974" s="143"/>
      <c r="E974" s="123"/>
      <c r="G974" s="73"/>
      <c r="H974" s="134"/>
      <c r="I974" s="18"/>
      <c r="J974" s="18"/>
      <c r="K974" s="18"/>
      <c r="L974" s="18"/>
    </row>
    <row r="975">
      <c r="B975" s="143"/>
      <c r="E975" s="123"/>
      <c r="G975" s="73"/>
      <c r="H975" s="134"/>
      <c r="I975" s="18"/>
      <c r="J975" s="18"/>
      <c r="K975" s="18"/>
      <c r="L975" s="18"/>
    </row>
    <row r="976">
      <c r="B976" s="143"/>
      <c r="E976" s="123"/>
      <c r="G976" s="73"/>
      <c r="H976" s="134"/>
      <c r="I976" s="18"/>
      <c r="J976" s="18"/>
      <c r="K976" s="18"/>
      <c r="L976" s="18"/>
    </row>
    <row r="977">
      <c r="B977" s="143"/>
      <c r="E977" s="123"/>
      <c r="G977" s="73"/>
      <c r="H977" s="134"/>
      <c r="I977" s="18"/>
      <c r="J977" s="18"/>
      <c r="K977" s="18"/>
      <c r="L977" s="18"/>
    </row>
    <row r="978">
      <c r="B978" s="143"/>
      <c r="E978" s="123"/>
      <c r="G978" s="73"/>
      <c r="H978" s="134"/>
      <c r="I978" s="18"/>
      <c r="J978" s="18"/>
      <c r="K978" s="18"/>
      <c r="L978" s="18"/>
    </row>
    <row r="979">
      <c r="B979" s="143"/>
      <c r="E979" s="123"/>
      <c r="G979" s="73"/>
      <c r="H979" s="134"/>
      <c r="I979" s="18"/>
      <c r="J979" s="18"/>
      <c r="K979" s="18"/>
      <c r="L979" s="18"/>
    </row>
    <row r="980">
      <c r="B980" s="143"/>
      <c r="E980" s="123"/>
      <c r="G980" s="73"/>
      <c r="H980" s="134"/>
      <c r="I980" s="18"/>
      <c r="J980" s="18"/>
      <c r="K980" s="18"/>
      <c r="L980" s="18"/>
    </row>
    <row r="981">
      <c r="B981" s="143"/>
      <c r="E981" s="123"/>
      <c r="G981" s="73"/>
      <c r="H981" s="134"/>
      <c r="I981" s="18"/>
      <c r="J981" s="18"/>
      <c r="K981" s="18"/>
      <c r="L981" s="18"/>
    </row>
    <row r="982">
      <c r="B982" s="143"/>
      <c r="E982" s="123"/>
      <c r="G982" s="73"/>
      <c r="H982" s="134"/>
      <c r="I982" s="18"/>
      <c r="J982" s="18"/>
      <c r="K982" s="18"/>
      <c r="L982" s="18"/>
    </row>
    <row r="983">
      <c r="B983" s="143"/>
      <c r="E983" s="123"/>
      <c r="G983" s="73"/>
      <c r="H983" s="134"/>
      <c r="I983" s="18"/>
      <c r="J983" s="18"/>
      <c r="K983" s="18"/>
      <c r="L983" s="18"/>
    </row>
    <row r="984">
      <c r="B984" s="143"/>
      <c r="E984" s="123"/>
      <c r="G984" s="73"/>
      <c r="H984" s="134"/>
      <c r="I984" s="18"/>
      <c r="J984" s="18"/>
      <c r="K984" s="18"/>
      <c r="L984" s="18"/>
    </row>
    <row r="985">
      <c r="B985" s="143"/>
      <c r="E985" s="123"/>
      <c r="G985" s="73"/>
      <c r="H985" s="134"/>
      <c r="I985" s="18"/>
      <c r="J985" s="18"/>
      <c r="K985" s="18"/>
      <c r="L985" s="18"/>
    </row>
    <row r="986">
      <c r="B986" s="143"/>
      <c r="E986" s="123"/>
      <c r="G986" s="73"/>
      <c r="H986" s="134"/>
      <c r="I986" s="18"/>
      <c r="J986" s="18"/>
      <c r="K986" s="18"/>
      <c r="L986" s="18"/>
    </row>
    <row r="987">
      <c r="B987" s="143"/>
      <c r="E987" s="123"/>
      <c r="G987" s="73"/>
      <c r="H987" s="134"/>
      <c r="I987" s="18"/>
      <c r="J987" s="18"/>
      <c r="K987" s="18"/>
      <c r="L987" s="18"/>
    </row>
    <row r="988">
      <c r="B988" s="143"/>
      <c r="E988" s="123"/>
      <c r="G988" s="73"/>
      <c r="H988" s="134"/>
      <c r="I988" s="18"/>
      <c r="J988" s="18"/>
      <c r="K988" s="18"/>
      <c r="L988" s="18"/>
    </row>
    <row r="989">
      <c r="B989" s="143"/>
      <c r="E989" s="123"/>
      <c r="G989" s="73"/>
      <c r="H989" s="134"/>
      <c r="I989" s="18"/>
      <c r="J989" s="18"/>
      <c r="K989" s="18"/>
      <c r="L989" s="18"/>
    </row>
    <row r="990">
      <c r="B990" s="143"/>
      <c r="E990" s="123"/>
      <c r="G990" s="73"/>
      <c r="H990" s="134"/>
      <c r="I990" s="18"/>
      <c r="J990" s="18"/>
      <c r="K990" s="18"/>
      <c r="L990" s="18"/>
    </row>
    <row r="991">
      <c r="B991" s="143"/>
      <c r="E991" s="123"/>
      <c r="G991" s="73"/>
      <c r="H991" s="134"/>
      <c r="I991" s="18"/>
      <c r="J991" s="18"/>
      <c r="K991" s="18"/>
      <c r="L991" s="18"/>
    </row>
    <row r="992">
      <c r="B992" s="143"/>
      <c r="E992" s="123"/>
      <c r="G992" s="73"/>
      <c r="H992" s="134"/>
      <c r="I992" s="18"/>
      <c r="J992" s="18"/>
      <c r="K992" s="18"/>
      <c r="L992" s="18"/>
    </row>
    <row r="993">
      <c r="B993" s="143"/>
      <c r="E993" s="123"/>
      <c r="G993" s="73"/>
      <c r="H993" s="134"/>
      <c r="I993" s="18"/>
      <c r="J993" s="18"/>
      <c r="K993" s="18"/>
      <c r="L993" s="18"/>
    </row>
    <row r="994">
      <c r="B994" s="143"/>
      <c r="E994" s="123"/>
      <c r="G994" s="73"/>
      <c r="H994" s="134"/>
      <c r="I994" s="18"/>
      <c r="J994" s="18"/>
      <c r="K994" s="18"/>
      <c r="L994" s="18"/>
    </row>
    <row r="995">
      <c r="B995" s="143"/>
      <c r="E995" s="123"/>
      <c r="G995" s="73"/>
      <c r="H995" s="134"/>
      <c r="I995" s="18"/>
      <c r="J995" s="18"/>
      <c r="K995" s="18"/>
      <c r="L995" s="18"/>
    </row>
    <row r="996">
      <c r="B996" s="143"/>
      <c r="E996" s="123"/>
      <c r="G996" s="73"/>
      <c r="H996" s="134"/>
      <c r="I996" s="18"/>
      <c r="J996" s="18"/>
      <c r="K996" s="18"/>
      <c r="L996" s="18"/>
    </row>
    <row r="997">
      <c r="B997" s="143"/>
      <c r="E997" s="123"/>
      <c r="G997" s="73"/>
      <c r="H997" s="134"/>
      <c r="I997" s="18"/>
      <c r="J997" s="18"/>
      <c r="K997" s="18"/>
      <c r="L997" s="18"/>
    </row>
    <row r="998">
      <c r="B998" s="143"/>
      <c r="E998" s="123"/>
      <c r="G998" s="73"/>
      <c r="H998" s="134"/>
      <c r="I998" s="18"/>
      <c r="J998" s="18"/>
      <c r="K998" s="18"/>
      <c r="L998" s="18"/>
    </row>
    <row r="999">
      <c r="B999" s="143"/>
      <c r="E999" s="123"/>
      <c r="G999" s="73"/>
      <c r="H999" s="134"/>
      <c r="I999" s="18"/>
      <c r="J999" s="18"/>
      <c r="K999" s="18"/>
      <c r="L999" s="18"/>
    </row>
    <row r="1000">
      <c r="B1000" s="143"/>
      <c r="E1000" s="123"/>
      <c r="G1000" s="73"/>
      <c r="H1000" s="134"/>
      <c r="I1000" s="18"/>
      <c r="J1000" s="18"/>
      <c r="K1000" s="18"/>
      <c r="L1000" s="18"/>
    </row>
  </sheetData>
  <drawing r:id="rId1"/>
</worksheet>
</file>