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Administrador\OneDrive - Universidad Nacional de Colombia\Escritorio\Semestre 16\APM\Proyecto\STEELO\Proyecto 70%\Planta Base\"/>
    </mc:Choice>
  </mc:AlternateContent>
  <xr:revisionPtr revIDLastSave="0" documentId="13_ncr:1_{0A1F6FE6-8CBA-4F74-8DC4-0DED67A3F6F7}" xr6:coauthVersionLast="47" xr6:coauthVersionMax="47" xr10:uidLastSave="{00000000-0000-0000-0000-000000000000}"/>
  <bookViews>
    <workbookView xWindow="0" yWindow="0" windowWidth="9600" windowHeight="147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5" i="1" l="1"/>
  <c r="B106" i="1" s="1"/>
  <c r="B104" i="1"/>
  <c r="B88" i="1"/>
  <c r="B89" i="1" s="1"/>
  <c r="B87" i="1"/>
  <c r="B71" i="1"/>
  <c r="B70" i="1"/>
  <c r="B54" i="1"/>
  <c r="B53" i="1"/>
  <c r="B37" i="1"/>
  <c r="B40" i="1" s="1"/>
  <c r="B36" i="1"/>
  <c r="B20" i="1"/>
  <c r="B21" i="1" s="1"/>
  <c r="B19" i="1"/>
  <c r="B116" i="1"/>
  <c r="B111" i="1"/>
  <c r="B113" i="1" s="1"/>
  <c r="B110" i="1"/>
  <c r="B109" i="1"/>
  <c r="B108" i="1"/>
  <c r="B99" i="1"/>
  <c r="B94" i="1"/>
  <c r="B92" i="1"/>
  <c r="B91" i="1"/>
  <c r="B93" i="1"/>
  <c r="B82" i="1"/>
  <c r="B77" i="1"/>
  <c r="B76" i="1"/>
  <c r="B75" i="1"/>
  <c r="B74" i="1"/>
  <c r="B72" i="1"/>
  <c r="B65" i="1"/>
  <c r="B60" i="1"/>
  <c r="B59" i="1"/>
  <c r="B58" i="1"/>
  <c r="B57" i="1"/>
  <c r="B55" i="1"/>
  <c r="B48" i="1"/>
  <c r="B42" i="1"/>
  <c r="B43" i="1"/>
  <c r="B41" i="1"/>
  <c r="B31" i="1"/>
  <c r="B26" i="1"/>
  <c r="B24" i="1"/>
  <c r="B23" i="1"/>
  <c r="B15" i="1"/>
  <c r="B10" i="1"/>
  <c r="B12" i="1"/>
  <c r="B8" i="1"/>
  <c r="B7" i="1"/>
  <c r="B5" i="1"/>
  <c r="B38" i="1" l="1"/>
  <c r="B114" i="1"/>
  <c r="B115" i="1" s="1"/>
  <c r="B96" i="1"/>
  <c r="B97" i="1"/>
  <c r="B98" i="1" s="1"/>
  <c r="B79" i="1"/>
  <c r="B80" i="1" s="1"/>
  <c r="B81" i="1" s="1"/>
  <c r="B62" i="1"/>
  <c r="B63" i="1" s="1"/>
  <c r="B64" i="1" s="1"/>
  <c r="B45" i="1"/>
  <c r="B46" i="1"/>
  <c r="B47" i="1" s="1"/>
  <c r="B28" i="1"/>
  <c r="B29" i="1" s="1"/>
  <c r="B30" i="1" s="1"/>
  <c r="B13" i="1"/>
  <c r="B14" i="1" s="1"/>
</calcChain>
</file>

<file path=xl/sharedStrings.xml><?xml version="1.0" encoding="utf-8"?>
<sst xmlns="http://schemas.openxmlformats.org/spreadsheetml/2006/main" count="174" uniqueCount="47">
  <si>
    <t>Jornada</t>
  </si>
  <si>
    <t>dias por mes</t>
  </si>
  <si>
    <t>Horas al año</t>
  </si>
  <si>
    <t>Limpieza  e inspección</t>
  </si>
  <si>
    <t>Inspección profunda</t>
  </si>
  <si>
    <t>Corte CNC</t>
  </si>
  <si>
    <t>Accidentes e imprevistos</t>
  </si>
  <si>
    <t>MTTM</t>
  </si>
  <si>
    <t>MTBF</t>
  </si>
  <si>
    <t>Disponibilidad</t>
  </si>
  <si>
    <t>MTTR</t>
  </si>
  <si>
    <t>h</t>
  </si>
  <si>
    <t>%</t>
  </si>
  <si>
    <t>d</t>
  </si>
  <si>
    <t>https://hpclaser.co.uk/how-to-maintain-and-service-your-laser-machine-effectively/</t>
  </si>
  <si>
    <t>Dobladora Manual</t>
  </si>
  <si>
    <t>https://www.harsle.com/Bending-machine-maintenance-and-use-id1118886.html#:~:text=After%20the%20new%20machine%20is,fuel%20tank%20should%20be%20cleaned.&amp;text=The%20system%20oil%20temperature%20should,not%20exceed%2070%20%C2%B0C.</t>
  </si>
  <si>
    <t>https://p2infohouse.org/ref/25/24064.pdf</t>
  </si>
  <si>
    <t>Pintura Pistola Electrostatica</t>
  </si>
  <si>
    <t>http://roboticpaint.com/spray-gun-maintenance-guides/</t>
  </si>
  <si>
    <t>https://www.toothpickprocessing.com/practical-polishing-machine-maintenance-instructions.html</t>
  </si>
  <si>
    <t>https://www.kisinhom-uvcoating.com/maintenance-and-adjustment-of-sanding-and-polishing-machine.html</t>
  </si>
  <si>
    <t>https://intekcorp.com/preventative-maintenance-for-industrial-ovens/</t>
  </si>
  <si>
    <t>Pulido</t>
  </si>
  <si>
    <t>Horno industrial</t>
  </si>
  <si>
    <t>https://www.pfonline.com/articles/preventative-maintenance-for-industrial-ovens</t>
  </si>
  <si>
    <t>Embalaje</t>
  </si>
  <si>
    <t>Calidad</t>
  </si>
  <si>
    <t xml:space="preserve">Fallas en las condiciones del personal
</t>
  </si>
  <si>
    <t>Errores de etiquetado, Daños en la etiquetadora</t>
  </si>
  <si>
    <t>Daño en equipo de medición de espesor o luz ultravioleta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</si>
  <si>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lp n¬</t>
  </si>
  <si>
    <t>Inspección profunda
FAN
Air assit Compressor
Lubrication
Optics
Chiller</t>
  </si>
  <si>
    <t>Cambio :
Full Service</t>
  </si>
  <si>
    <t>Cambio :
Cambio de aceite y limpieza de tanque
Reemplazo de Filtros</t>
  </si>
  <si>
    <t>Limpieza  e inspección
check posición del tanque de aceite
Fill the tank at the level</t>
  </si>
  <si>
    <t>Inspección profunda
Apretar juntas
Limpieza de filtros
Limpieza de componentes hidraulicos</t>
  </si>
  <si>
    <t>Accidentes e imprevistos
Subida de temperatura del aceite
Doblado de un tubo estructural</t>
  </si>
  <si>
    <t>Limpieza  e inspección
Diaria despues de uso 
Lubricación de pistola diaria</t>
  </si>
  <si>
    <t xml:space="preserve">Accidentes e imprevistos
</t>
  </si>
  <si>
    <t>Cambio :
Replace atomizing cap
Replace Nozzle set
fastening sealer kit</t>
  </si>
  <si>
    <t>Inspección profunda
Rodamientos
Discos de Pulido</t>
  </si>
  <si>
    <t>Cambio :
Discos de pulido
Rodamientos</t>
  </si>
  <si>
    <t>Limpieza  e inspección:
*Inspect for loose screws on all guarding
*Inspect ductwork for loose nozzles, screws, and support clips
*Inspect sheaves for wear and proper alignment
*Inspect and clean the flame rod
*Inspect igniters for condition and electrode gap
*Inspect the integrity of the wire terminations
*Inspect the burner surface and gas ports for carbon or dirt accumulation</t>
  </si>
  <si>
    <t>Cambio :
The parts in bad status from the inspections</t>
  </si>
  <si>
    <t>Cambio :
Elementos de inspección</t>
  </si>
  <si>
    <t>Cambio :
Elementos de Embalaje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</si>
</sst>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1" fillId="2" borderId="1" xfId="1" applyFill="1" applyBorder="1" applyAlignment="1">
      <alignment horizontal="center" wrapText="1"/>
    </xf>
    <xf numFmtId="0" fontId="0" fillId="2" borderId="1" xfId="0" applyFill="1" applyBorder="1" applyAlignment="1">
      <alignment horizontal="center" wrapText="1"/>
    </xf>
    <xf numFmtId="0" fontId="1" fillId="2" borderId="2" xfId="1" applyFill="1" applyBorder="1" applyAlignment="1">
      <alignment horizontal="center" wrapText="1"/>
    </xf>
    <xf numFmtId="0" fontId="1" fillId="2" borderId="3" xfId="1" applyFill="1" applyBorder="1" applyAlignment="1">
      <alignment horizontal="center" wrapText="1"/>
    </xf>
    <xf numFmtId="0" fontId="1" fillId="2" borderId="4" xfId="1" applyFill="1" applyBorder="1" applyAlignment="1">
      <alignment horizontal="center" wrapText="1"/>
    </xf>
    <xf numFmtId="0" fontId="0" fillId="2" borderId="1" xfId="0" applyFill="1" applyBorder="1" applyAlignment="1">
      <alignment horizontal="center" vertical="center"/>
    </xf>
    <xf numFmtId="0" fontId="1" fillId="2" borderId="5" xfId="1" applyFill="1" applyBorder="1" applyAlignment="1">
      <alignment horizontal="center" wrapText="1"/>
    </xf>
    <xf numFmtId="0" fontId="0" fillId="2" borderId="6" xfId="0" applyFill="1" applyBorder="1" applyAlignment="1">
      <alignment horizontal="center" wrapText="1"/>
    </xf>
    <xf numFmtId="0" fontId="0" fillId="2" borderId="7" xfId="0" applyFill="1" applyBorder="1" applyAlignment="1">
      <alignment horizontal="center" wrapText="1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0" borderId="8" xfId="0" applyBorder="1"/>
    <xf numFmtId="0" fontId="0" fillId="0" borderId="9" xfId="0" applyBorder="1"/>
    <xf numFmtId="0" fontId="0" fillId="0" borderId="8" xfId="0" applyBorder="1" applyAlignment="1">
      <alignment wrapText="1"/>
    </xf>
    <xf numFmtId="0" fontId="0" fillId="0" borderId="10" xfId="0" applyBorder="1"/>
    <xf numFmtId="0" fontId="0" fillId="0" borderId="11" xfId="0" applyBorder="1"/>
    <xf numFmtId="0" fontId="0" fillId="0" borderId="12" xfId="0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roboticpaint.com/spray-gun-maintenance-guides/" TargetMode="External"/><Relationship Id="rId3" Type="http://schemas.openxmlformats.org/officeDocument/2006/relationships/hyperlink" Target="https://p2infohouse.org/ref/25/24064.pdf" TargetMode="External"/><Relationship Id="rId7" Type="http://schemas.openxmlformats.org/officeDocument/2006/relationships/hyperlink" Target="https://www.pfonline.com/articles/preventative-maintenance-for-industrial-ovens" TargetMode="External"/><Relationship Id="rId2" Type="http://schemas.openxmlformats.org/officeDocument/2006/relationships/hyperlink" Target="https://www.harsle.com/Bending-machine-maintenance-and-use-id1118886.html" TargetMode="External"/><Relationship Id="rId1" Type="http://schemas.openxmlformats.org/officeDocument/2006/relationships/hyperlink" Target="https://hpclaser.co.uk/how-to-maintain-and-service-your-laser-machine-effectively/" TargetMode="External"/><Relationship Id="rId6" Type="http://schemas.openxmlformats.org/officeDocument/2006/relationships/hyperlink" Target="https://intekcorp.com/preventative-maintenance-for-industrial-ovens/" TargetMode="External"/><Relationship Id="rId5" Type="http://schemas.openxmlformats.org/officeDocument/2006/relationships/hyperlink" Target="https://www.toothpickprocessing.com/practical-polishing-machine-maintenance-instructions.html" TargetMode="External"/><Relationship Id="rId4" Type="http://schemas.openxmlformats.org/officeDocument/2006/relationships/hyperlink" Target="https://www.kisinhom-uvcoating.com/maintenance-and-adjustment-of-sanding-and-polishing-machine.html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6"/>
  <sheetViews>
    <sheetView tabSelected="1" topLeftCell="A74" workbookViewId="0">
      <selection activeCell="E98" sqref="E98"/>
    </sheetView>
  </sheetViews>
  <sheetFormatPr baseColWidth="10" defaultColWidth="9.140625" defaultRowHeight="15" x14ac:dyDescent="0.25"/>
  <cols>
    <col min="1" max="1" width="36.42578125" customWidth="1"/>
    <col min="2" max="2" width="5" bestFit="1" customWidth="1"/>
    <col min="3" max="3" width="2.5703125" bestFit="1" customWidth="1"/>
  </cols>
  <sheetData>
    <row r="1" spans="1:5" ht="31.5" customHeight="1" x14ac:dyDescent="0.25">
      <c r="A1" s="9" t="s">
        <v>14</v>
      </c>
      <c r="B1" s="10"/>
      <c r="C1" s="11"/>
    </row>
    <row r="2" spans="1:5" x14ac:dyDescent="0.25">
      <c r="A2" s="12" t="s">
        <v>5</v>
      </c>
      <c r="B2" s="8"/>
      <c r="C2" s="13"/>
    </row>
    <row r="3" spans="1:5" x14ac:dyDescent="0.25">
      <c r="A3" s="14" t="s">
        <v>0</v>
      </c>
      <c r="B3" s="1">
        <v>8</v>
      </c>
      <c r="C3" s="15" t="s">
        <v>11</v>
      </c>
    </row>
    <row r="4" spans="1:5" x14ac:dyDescent="0.25">
      <c r="A4" s="14" t="s">
        <v>1</v>
      </c>
      <c r="B4" s="1">
        <v>24</v>
      </c>
      <c r="C4" s="15" t="s">
        <v>13</v>
      </c>
    </row>
    <row r="5" spans="1:5" x14ac:dyDescent="0.25">
      <c r="A5" s="14" t="s">
        <v>2</v>
      </c>
      <c r="B5" s="1">
        <f>B4*B3*12</f>
        <v>2304</v>
      </c>
      <c r="C5" s="15" t="s">
        <v>11</v>
      </c>
    </row>
    <row r="6" spans="1:5" x14ac:dyDescent="0.25">
      <c r="A6" s="14"/>
      <c r="B6" s="1"/>
      <c r="C6" s="15"/>
    </row>
    <row r="7" spans="1:5" x14ac:dyDescent="0.25">
      <c r="A7" s="14" t="s">
        <v>3</v>
      </c>
      <c r="B7" s="1">
        <f>(0.5+0.5+0.5+0.2+0.2+0.5)*4*12</f>
        <v>115.19999999999999</v>
      </c>
      <c r="C7" s="15" t="s">
        <v>11</v>
      </c>
    </row>
    <row r="8" spans="1:5" ht="90" x14ac:dyDescent="0.25">
      <c r="A8" s="16" t="s">
        <v>32</v>
      </c>
      <c r="B8" s="1">
        <f>+(2+2+1+2+2)*12</f>
        <v>108</v>
      </c>
      <c r="C8" s="15" t="s">
        <v>11</v>
      </c>
    </row>
    <row r="9" spans="1:5" ht="30" x14ac:dyDescent="0.25">
      <c r="A9" s="16" t="s">
        <v>33</v>
      </c>
      <c r="B9" s="1">
        <v>16</v>
      </c>
      <c r="C9" s="15" t="s">
        <v>11</v>
      </c>
    </row>
    <row r="10" spans="1:5" x14ac:dyDescent="0.25">
      <c r="A10" s="14" t="s">
        <v>6</v>
      </c>
      <c r="B10" s="1">
        <f>12*8</f>
        <v>96</v>
      </c>
      <c r="C10" s="15" t="s">
        <v>11</v>
      </c>
      <c r="E10" t="s">
        <v>31</v>
      </c>
    </row>
    <row r="11" spans="1:5" x14ac:dyDescent="0.25">
      <c r="A11" s="14"/>
      <c r="B11" s="1"/>
      <c r="C11" s="15"/>
    </row>
    <row r="12" spans="1:5" x14ac:dyDescent="0.25">
      <c r="A12" s="14" t="s">
        <v>7</v>
      </c>
      <c r="B12" s="1">
        <f>B10+B9+B8+B7</f>
        <v>335.2</v>
      </c>
      <c r="C12" s="15" t="s">
        <v>11</v>
      </c>
    </row>
    <row r="13" spans="1:5" x14ac:dyDescent="0.25">
      <c r="A13" s="14" t="s">
        <v>8</v>
      </c>
      <c r="B13" s="1">
        <f>B5-B12</f>
        <v>1968.8</v>
      </c>
      <c r="C13" s="15" t="s">
        <v>11</v>
      </c>
    </row>
    <row r="14" spans="1:5" x14ac:dyDescent="0.25">
      <c r="A14" s="14" t="s">
        <v>9</v>
      </c>
      <c r="B14" s="1">
        <f>B13/(B13+B12)</f>
        <v>0.85451388888888891</v>
      </c>
      <c r="C14" s="15" t="s">
        <v>12</v>
      </c>
    </row>
    <row r="15" spans="1:5" ht="15.75" thickBot="1" x14ac:dyDescent="0.3">
      <c r="A15" s="17" t="s">
        <v>10</v>
      </c>
      <c r="B15" s="18">
        <f>+(8+1+1+1)/4</f>
        <v>2.75</v>
      </c>
      <c r="C15" s="19" t="s">
        <v>11</v>
      </c>
    </row>
    <row r="16" spans="1:5" ht="15.75" thickBot="1" x14ac:dyDescent="0.3"/>
    <row r="17" spans="1:3" ht="32.25" customHeight="1" x14ac:dyDescent="0.25">
      <c r="A17" s="9" t="s">
        <v>16</v>
      </c>
      <c r="B17" s="10"/>
      <c r="C17" s="11"/>
    </row>
    <row r="18" spans="1:3" x14ac:dyDescent="0.25">
      <c r="A18" s="12" t="s">
        <v>15</v>
      </c>
      <c r="B18" s="8"/>
      <c r="C18" s="13"/>
    </row>
    <row r="19" spans="1:3" x14ac:dyDescent="0.25">
      <c r="A19" s="14" t="s">
        <v>0</v>
      </c>
      <c r="B19" s="1">
        <f>$B$3</f>
        <v>8</v>
      </c>
      <c r="C19" s="15" t="s">
        <v>11</v>
      </c>
    </row>
    <row r="20" spans="1:3" x14ac:dyDescent="0.25">
      <c r="A20" s="14" t="s">
        <v>1</v>
      </c>
      <c r="B20" s="1">
        <f>$B$4</f>
        <v>24</v>
      </c>
      <c r="C20" s="15" t="s">
        <v>13</v>
      </c>
    </row>
    <row r="21" spans="1:3" x14ac:dyDescent="0.25">
      <c r="A21" s="14" t="s">
        <v>2</v>
      </c>
      <c r="B21" s="1">
        <f>B20*B19*12</f>
        <v>2304</v>
      </c>
      <c r="C21" s="15" t="s">
        <v>11</v>
      </c>
    </row>
    <row r="22" spans="1:3" x14ac:dyDescent="0.25">
      <c r="A22" s="14"/>
      <c r="B22" s="1"/>
      <c r="C22" s="15"/>
    </row>
    <row r="23" spans="1:3" ht="45" x14ac:dyDescent="0.25">
      <c r="A23" s="16" t="s">
        <v>35</v>
      </c>
      <c r="B23" s="1">
        <f>(1)*4*12</f>
        <v>48</v>
      </c>
      <c r="C23" s="15" t="s">
        <v>11</v>
      </c>
    </row>
    <row r="24" spans="1:3" ht="60" x14ac:dyDescent="0.25">
      <c r="A24" s="16" t="s">
        <v>36</v>
      </c>
      <c r="B24" s="1">
        <f>+(2+2+2)*12</f>
        <v>72</v>
      </c>
      <c r="C24" s="15" t="s">
        <v>11</v>
      </c>
    </row>
    <row r="25" spans="1:3" ht="45" x14ac:dyDescent="0.25">
      <c r="A25" s="16" t="s">
        <v>34</v>
      </c>
      <c r="B25" s="1">
        <v>8</v>
      </c>
      <c r="C25" s="15" t="s">
        <v>11</v>
      </c>
    </row>
    <row r="26" spans="1:3" ht="45" x14ac:dyDescent="0.25">
      <c r="A26" s="16" t="s">
        <v>37</v>
      </c>
      <c r="B26" s="1">
        <f>12*4</f>
        <v>48</v>
      </c>
      <c r="C26" s="15" t="s">
        <v>11</v>
      </c>
    </row>
    <row r="27" spans="1:3" x14ac:dyDescent="0.25">
      <c r="A27" s="14"/>
      <c r="B27" s="1"/>
      <c r="C27" s="15"/>
    </row>
    <row r="28" spans="1:3" x14ac:dyDescent="0.25">
      <c r="A28" s="14" t="s">
        <v>7</v>
      </c>
      <c r="B28" s="1">
        <f>B26+B25+B24+B23</f>
        <v>176</v>
      </c>
      <c r="C28" s="15" t="s">
        <v>11</v>
      </c>
    </row>
    <row r="29" spans="1:3" x14ac:dyDescent="0.25">
      <c r="A29" s="14" t="s">
        <v>8</v>
      </c>
      <c r="B29" s="1">
        <f>B21-B28</f>
        <v>2128</v>
      </c>
      <c r="C29" s="15" t="s">
        <v>11</v>
      </c>
    </row>
    <row r="30" spans="1:3" x14ac:dyDescent="0.25">
      <c r="A30" s="14" t="s">
        <v>9</v>
      </c>
      <c r="B30" s="1">
        <f>B29/(B29+B28)</f>
        <v>0.92361111111111116</v>
      </c>
      <c r="C30" s="15" t="s">
        <v>12</v>
      </c>
    </row>
    <row r="31" spans="1:3" ht="15.75" thickBot="1" x14ac:dyDescent="0.3">
      <c r="A31" s="17" t="s">
        <v>10</v>
      </c>
      <c r="B31" s="18">
        <f>+(4+1+1+1)/4</f>
        <v>1.75</v>
      </c>
      <c r="C31" s="19" t="s">
        <v>11</v>
      </c>
    </row>
    <row r="33" spans="1:3" x14ac:dyDescent="0.25">
      <c r="A33" s="3" t="s">
        <v>17</v>
      </c>
      <c r="B33" s="4"/>
      <c r="C33" s="4"/>
    </row>
    <row r="34" spans="1:3" ht="30" customHeight="1" x14ac:dyDescent="0.25">
      <c r="A34" s="5" t="s">
        <v>19</v>
      </c>
      <c r="B34" s="6"/>
      <c r="C34" s="7"/>
    </row>
    <row r="35" spans="1:3" x14ac:dyDescent="0.25">
      <c r="A35" s="8" t="s">
        <v>18</v>
      </c>
      <c r="B35" s="8"/>
      <c r="C35" s="8"/>
    </row>
    <row r="36" spans="1:3" x14ac:dyDescent="0.25">
      <c r="A36" s="1" t="s">
        <v>0</v>
      </c>
      <c r="B36" s="1">
        <f>$B$3</f>
        <v>8</v>
      </c>
      <c r="C36" s="1" t="s">
        <v>11</v>
      </c>
    </row>
    <row r="37" spans="1:3" x14ac:dyDescent="0.25">
      <c r="A37" s="1" t="s">
        <v>1</v>
      </c>
      <c r="B37" s="1">
        <f>$B$4</f>
        <v>24</v>
      </c>
      <c r="C37" s="1" t="s">
        <v>13</v>
      </c>
    </row>
    <row r="38" spans="1:3" x14ac:dyDescent="0.25">
      <c r="A38" s="1" t="s">
        <v>2</v>
      </c>
      <c r="B38" s="1">
        <f>B37*B36*12</f>
        <v>2304</v>
      </c>
      <c r="C38" s="1" t="s">
        <v>11</v>
      </c>
    </row>
    <row r="39" spans="1:3" x14ac:dyDescent="0.25">
      <c r="A39" s="1"/>
      <c r="B39" s="1"/>
      <c r="C39" s="1"/>
    </row>
    <row r="40" spans="1:3" ht="45" x14ac:dyDescent="0.25">
      <c r="A40" s="2" t="s">
        <v>38</v>
      </c>
      <c r="B40" s="1">
        <f>(0.3)*B37*12</f>
        <v>86.399999999999991</v>
      </c>
      <c r="C40" s="1" t="s">
        <v>11</v>
      </c>
    </row>
    <row r="41" spans="1:3" x14ac:dyDescent="0.25">
      <c r="A41" s="1" t="s">
        <v>4</v>
      </c>
      <c r="B41" s="1">
        <f>(2)*12</f>
        <v>24</v>
      </c>
      <c r="C41" s="1" t="s">
        <v>11</v>
      </c>
    </row>
    <row r="42" spans="1:3" ht="60" x14ac:dyDescent="0.25">
      <c r="A42" s="2" t="s">
        <v>40</v>
      </c>
      <c r="B42" s="1">
        <f>3*4</f>
        <v>12</v>
      </c>
      <c r="C42" s="1" t="s">
        <v>11</v>
      </c>
    </row>
    <row r="43" spans="1:3" ht="30" x14ac:dyDescent="0.25">
      <c r="A43" s="2" t="s">
        <v>39</v>
      </c>
      <c r="B43" s="1">
        <f>12*8</f>
        <v>96</v>
      </c>
      <c r="C43" s="1" t="s">
        <v>11</v>
      </c>
    </row>
    <row r="44" spans="1:3" x14ac:dyDescent="0.25">
      <c r="A44" s="1"/>
      <c r="B44" s="1"/>
      <c r="C44" s="1"/>
    </row>
    <row r="45" spans="1:3" x14ac:dyDescent="0.25">
      <c r="A45" s="1" t="s">
        <v>7</v>
      </c>
      <c r="B45" s="1">
        <f>B43+B42+B41+B40</f>
        <v>218.39999999999998</v>
      </c>
      <c r="C45" s="1" t="s">
        <v>11</v>
      </c>
    </row>
    <row r="46" spans="1:3" x14ac:dyDescent="0.25">
      <c r="A46" s="1" t="s">
        <v>8</v>
      </c>
      <c r="B46" s="1">
        <f>B38-B45</f>
        <v>2085.6</v>
      </c>
      <c r="C46" s="1" t="s">
        <v>11</v>
      </c>
    </row>
    <row r="47" spans="1:3" x14ac:dyDescent="0.25">
      <c r="A47" s="1" t="s">
        <v>9</v>
      </c>
      <c r="B47" s="1">
        <f>B46/(B46+B45)</f>
        <v>0.90520833333333328</v>
      </c>
      <c r="C47" s="1" t="s">
        <v>12</v>
      </c>
    </row>
    <row r="48" spans="1:3" ht="15.75" thickBot="1" x14ac:dyDescent="0.3">
      <c r="A48" s="1" t="s">
        <v>10</v>
      </c>
      <c r="B48" s="18">
        <f>+(8+1+1+1)/4</f>
        <v>2.75</v>
      </c>
      <c r="C48" s="1" t="s">
        <v>11</v>
      </c>
    </row>
    <row r="50" spans="1:3" x14ac:dyDescent="0.25">
      <c r="A50" s="3" t="s">
        <v>20</v>
      </c>
      <c r="B50" s="4"/>
      <c r="C50" s="4"/>
    </row>
    <row r="51" spans="1:3" x14ac:dyDescent="0.25">
      <c r="A51" s="5" t="s">
        <v>21</v>
      </c>
      <c r="B51" s="6"/>
      <c r="C51" s="7"/>
    </row>
    <row r="52" spans="1:3" x14ac:dyDescent="0.25">
      <c r="A52" s="8" t="s">
        <v>23</v>
      </c>
      <c r="B52" s="8"/>
      <c r="C52" s="8"/>
    </row>
    <row r="53" spans="1:3" x14ac:dyDescent="0.25">
      <c r="A53" s="1" t="s">
        <v>0</v>
      </c>
      <c r="B53" s="1">
        <f>$B$3</f>
        <v>8</v>
      </c>
      <c r="C53" s="1" t="s">
        <v>11</v>
      </c>
    </row>
    <row r="54" spans="1:3" x14ac:dyDescent="0.25">
      <c r="A54" s="1" t="s">
        <v>1</v>
      </c>
      <c r="B54" s="1">
        <f>$B$4</f>
        <v>24</v>
      </c>
      <c r="C54" s="1" t="s">
        <v>13</v>
      </c>
    </row>
    <row r="55" spans="1:3" x14ac:dyDescent="0.25">
      <c r="A55" s="1" t="s">
        <v>2</v>
      </c>
      <c r="B55" s="1">
        <f>B54*B53*12</f>
        <v>2304</v>
      </c>
      <c r="C55" s="1" t="s">
        <v>11</v>
      </c>
    </row>
    <row r="56" spans="1:3" x14ac:dyDescent="0.25">
      <c r="A56" s="1"/>
      <c r="B56" s="1"/>
      <c r="C56" s="1"/>
    </row>
    <row r="57" spans="1:3" x14ac:dyDescent="0.25">
      <c r="A57" s="1" t="s">
        <v>3</v>
      </c>
      <c r="B57" s="1">
        <f>(1)*4*12</f>
        <v>48</v>
      </c>
      <c r="C57" s="1" t="s">
        <v>11</v>
      </c>
    </row>
    <row r="58" spans="1:3" ht="45" x14ac:dyDescent="0.25">
      <c r="A58" s="2" t="s">
        <v>41</v>
      </c>
      <c r="B58" s="1">
        <f>(1)*12</f>
        <v>12</v>
      </c>
      <c r="C58" s="1" t="s">
        <v>11</v>
      </c>
    </row>
    <row r="59" spans="1:3" ht="45" x14ac:dyDescent="0.25">
      <c r="A59" s="2" t="s">
        <v>42</v>
      </c>
      <c r="B59" s="1">
        <f>3*4</f>
        <v>12</v>
      </c>
      <c r="C59" s="1" t="s">
        <v>11</v>
      </c>
    </row>
    <row r="60" spans="1:3" x14ac:dyDescent="0.25">
      <c r="A60" s="1" t="s">
        <v>6</v>
      </c>
      <c r="B60" s="1">
        <f>12*4</f>
        <v>48</v>
      </c>
      <c r="C60" s="1" t="s">
        <v>11</v>
      </c>
    </row>
    <row r="61" spans="1:3" x14ac:dyDescent="0.25">
      <c r="A61" s="1"/>
      <c r="B61" s="1"/>
      <c r="C61" s="1"/>
    </row>
    <row r="62" spans="1:3" x14ac:dyDescent="0.25">
      <c r="A62" s="1" t="s">
        <v>7</v>
      </c>
      <c r="B62" s="1">
        <f>B60+B59+B58+B57</f>
        <v>120</v>
      </c>
      <c r="C62" s="1" t="s">
        <v>11</v>
      </c>
    </row>
    <row r="63" spans="1:3" x14ac:dyDescent="0.25">
      <c r="A63" s="1" t="s">
        <v>8</v>
      </c>
      <c r="B63" s="1">
        <f>B55-B62</f>
        <v>2184</v>
      </c>
      <c r="C63" s="1" t="s">
        <v>11</v>
      </c>
    </row>
    <row r="64" spans="1:3" x14ac:dyDescent="0.25">
      <c r="A64" s="1" t="s">
        <v>9</v>
      </c>
      <c r="B64" s="1">
        <f>B63/(B63+B62)</f>
        <v>0.94791666666666663</v>
      </c>
      <c r="C64" s="1" t="s">
        <v>12</v>
      </c>
    </row>
    <row r="65" spans="1:3" ht="15.75" thickBot="1" x14ac:dyDescent="0.3">
      <c r="A65" s="1" t="s">
        <v>10</v>
      </c>
      <c r="B65" s="18">
        <f>+(4+1+1+1)/4</f>
        <v>1.75</v>
      </c>
      <c r="C65" s="1" t="s">
        <v>11</v>
      </c>
    </row>
    <row r="67" spans="1:3" x14ac:dyDescent="0.25">
      <c r="A67" s="3" t="s">
        <v>22</v>
      </c>
      <c r="B67" s="4"/>
      <c r="C67" s="4"/>
    </row>
    <row r="68" spans="1:3" x14ac:dyDescent="0.25">
      <c r="A68" s="5" t="s">
        <v>25</v>
      </c>
      <c r="B68" s="6"/>
      <c r="C68" s="7"/>
    </row>
    <row r="69" spans="1:3" x14ac:dyDescent="0.25">
      <c r="A69" s="8" t="s">
        <v>24</v>
      </c>
      <c r="B69" s="8"/>
      <c r="C69" s="8"/>
    </row>
    <row r="70" spans="1:3" x14ac:dyDescent="0.25">
      <c r="A70" s="1" t="s">
        <v>0</v>
      </c>
      <c r="B70" s="1">
        <f>$B$3</f>
        <v>8</v>
      </c>
      <c r="C70" s="1" t="s">
        <v>11</v>
      </c>
    </row>
    <row r="71" spans="1:3" x14ac:dyDescent="0.25">
      <c r="A71" s="1" t="s">
        <v>1</v>
      </c>
      <c r="B71" s="1">
        <f>$B$4</f>
        <v>24</v>
      </c>
      <c r="C71" s="1" t="s">
        <v>13</v>
      </c>
    </row>
    <row r="72" spans="1:3" x14ac:dyDescent="0.25">
      <c r="A72" s="1" t="s">
        <v>2</v>
      </c>
      <c r="B72" s="1">
        <f>B71*B70*12</f>
        <v>2304</v>
      </c>
      <c r="C72" s="1" t="s">
        <v>11</v>
      </c>
    </row>
    <row r="73" spans="1:3" x14ac:dyDescent="0.25">
      <c r="A73" s="1"/>
      <c r="B73" s="1"/>
      <c r="C73" s="1"/>
    </row>
    <row r="74" spans="1:3" ht="210" x14ac:dyDescent="0.25">
      <c r="A74" s="2" t="s">
        <v>43</v>
      </c>
      <c r="B74" s="1">
        <f>(2)*4*12</f>
        <v>96</v>
      </c>
      <c r="C74" s="1" t="s">
        <v>11</v>
      </c>
    </row>
    <row r="75" spans="1:3" x14ac:dyDescent="0.25">
      <c r="A75" s="1" t="s">
        <v>4</v>
      </c>
      <c r="B75" s="1">
        <f>(4)*12</f>
        <v>48</v>
      </c>
      <c r="C75" s="1" t="s">
        <v>11</v>
      </c>
    </row>
    <row r="76" spans="1:3" ht="45" x14ac:dyDescent="0.25">
      <c r="A76" s="2" t="s">
        <v>44</v>
      </c>
      <c r="B76" s="1">
        <f>3*8</f>
        <v>24</v>
      </c>
      <c r="C76" s="1" t="s">
        <v>11</v>
      </c>
    </row>
    <row r="77" spans="1:3" x14ac:dyDescent="0.25">
      <c r="A77" s="1" t="s">
        <v>6</v>
      </c>
      <c r="B77" s="1">
        <f>12*8</f>
        <v>96</v>
      </c>
      <c r="C77" s="1" t="s">
        <v>11</v>
      </c>
    </row>
    <row r="78" spans="1:3" x14ac:dyDescent="0.25">
      <c r="A78" s="1"/>
      <c r="B78" s="1"/>
      <c r="C78" s="1"/>
    </row>
    <row r="79" spans="1:3" x14ac:dyDescent="0.25">
      <c r="A79" s="1" t="s">
        <v>7</v>
      </c>
      <c r="B79" s="1">
        <f>B77+B76+B75+B74</f>
        <v>264</v>
      </c>
      <c r="C79" s="1" t="s">
        <v>11</v>
      </c>
    </row>
    <row r="80" spans="1:3" x14ac:dyDescent="0.25">
      <c r="A80" s="1" t="s">
        <v>8</v>
      </c>
      <c r="B80" s="1">
        <f>B72-B79</f>
        <v>2040</v>
      </c>
      <c r="C80" s="1" t="s">
        <v>11</v>
      </c>
    </row>
    <row r="81" spans="1:3" x14ac:dyDescent="0.25">
      <c r="A81" s="1" t="s">
        <v>9</v>
      </c>
      <c r="B81" s="1">
        <f>B80/(B80+B79)</f>
        <v>0.88541666666666663</v>
      </c>
      <c r="C81" s="1" t="s">
        <v>12</v>
      </c>
    </row>
    <row r="82" spans="1:3" ht="15.75" thickBot="1" x14ac:dyDescent="0.3">
      <c r="A82" s="1" t="s">
        <v>10</v>
      </c>
      <c r="B82" s="18">
        <f>+(8+1+1+1)/4</f>
        <v>2.75</v>
      </c>
      <c r="C82" s="1" t="s">
        <v>11</v>
      </c>
    </row>
    <row r="84" spans="1:3" x14ac:dyDescent="0.25">
      <c r="A84" s="3" t="s">
        <v>28</v>
      </c>
      <c r="B84" s="4"/>
      <c r="C84" s="4"/>
    </row>
    <row r="85" spans="1:3" x14ac:dyDescent="0.25">
      <c r="A85" s="5" t="s">
        <v>29</v>
      </c>
      <c r="B85" s="6"/>
      <c r="C85" s="7"/>
    </row>
    <row r="86" spans="1:3" x14ac:dyDescent="0.25">
      <c r="A86" s="8" t="s">
        <v>26</v>
      </c>
      <c r="B86" s="8"/>
      <c r="C86" s="8"/>
    </row>
    <row r="87" spans="1:3" x14ac:dyDescent="0.25">
      <c r="A87" s="1" t="s">
        <v>0</v>
      </c>
      <c r="B87" s="1">
        <f>$B$3</f>
        <v>8</v>
      </c>
      <c r="C87" s="1" t="s">
        <v>11</v>
      </c>
    </row>
    <row r="88" spans="1:3" x14ac:dyDescent="0.25">
      <c r="A88" s="1" t="s">
        <v>1</v>
      </c>
      <c r="B88" s="1">
        <f>$B$4</f>
        <v>24</v>
      </c>
      <c r="C88" s="1" t="s">
        <v>13</v>
      </c>
    </row>
    <row r="89" spans="1:3" x14ac:dyDescent="0.25">
      <c r="A89" s="1" t="s">
        <v>2</v>
      </c>
      <c r="B89" s="1">
        <f>B88*B87*12</f>
        <v>2304</v>
      </c>
      <c r="C89" s="1" t="s">
        <v>11</v>
      </c>
    </row>
    <row r="90" spans="1:3" x14ac:dyDescent="0.25">
      <c r="A90" s="1"/>
      <c r="B90" s="1"/>
      <c r="C90" s="1"/>
    </row>
    <row r="91" spans="1:3" x14ac:dyDescent="0.25">
      <c r="A91" s="1" t="s">
        <v>3</v>
      </c>
      <c r="B91" s="1">
        <f>(1)*4*12</f>
        <v>48</v>
      </c>
      <c r="C91" s="1" t="s">
        <v>11</v>
      </c>
    </row>
    <row r="92" spans="1:3" x14ac:dyDescent="0.25">
      <c r="A92" s="1" t="s">
        <v>4</v>
      </c>
      <c r="B92" s="1">
        <f>(2)*12</f>
        <v>24</v>
      </c>
      <c r="C92" s="1" t="s">
        <v>11</v>
      </c>
    </row>
    <row r="93" spans="1:3" ht="30" x14ac:dyDescent="0.25">
      <c r="A93" s="2" t="s">
        <v>46</v>
      </c>
      <c r="B93" s="1">
        <f>3*8</f>
        <v>24</v>
      </c>
      <c r="C93" s="1" t="s">
        <v>11</v>
      </c>
    </row>
    <row r="94" spans="1:3" x14ac:dyDescent="0.25">
      <c r="A94" s="1" t="s">
        <v>6</v>
      </c>
      <c r="B94" s="1">
        <f>12*4</f>
        <v>48</v>
      </c>
      <c r="C94" s="1" t="s">
        <v>11</v>
      </c>
    </row>
    <row r="95" spans="1:3" x14ac:dyDescent="0.25">
      <c r="A95" s="1"/>
      <c r="B95" s="1"/>
      <c r="C95" s="1"/>
    </row>
    <row r="96" spans="1:3" x14ac:dyDescent="0.25">
      <c r="A96" s="1" t="s">
        <v>7</v>
      </c>
      <c r="B96" s="1">
        <f>B94+B93+B92+B91</f>
        <v>144</v>
      </c>
      <c r="C96" s="1" t="s">
        <v>11</v>
      </c>
    </row>
    <row r="97" spans="1:3" x14ac:dyDescent="0.25">
      <c r="A97" s="1" t="s">
        <v>8</v>
      </c>
      <c r="B97" s="1">
        <f>B89-B96</f>
        <v>2160</v>
      </c>
      <c r="C97" s="1" t="s">
        <v>11</v>
      </c>
    </row>
    <row r="98" spans="1:3" x14ac:dyDescent="0.25">
      <c r="A98" s="1" t="s">
        <v>9</v>
      </c>
      <c r="B98" s="1">
        <f>B97/(B97+B96)</f>
        <v>0.9375</v>
      </c>
      <c r="C98" s="1" t="s">
        <v>12</v>
      </c>
    </row>
    <row r="99" spans="1:3" ht="15.75" thickBot="1" x14ac:dyDescent="0.3">
      <c r="A99" s="1" t="s">
        <v>10</v>
      </c>
      <c r="B99" s="18">
        <f>+(2+1+1+1)/4</f>
        <v>1.25</v>
      </c>
      <c r="C99" s="1" t="s">
        <v>11</v>
      </c>
    </row>
    <row r="101" spans="1:3" ht="27" customHeight="1" x14ac:dyDescent="0.25">
      <c r="A101" s="3" t="s">
        <v>30</v>
      </c>
      <c r="B101" s="4"/>
      <c r="C101" s="4"/>
    </row>
    <row r="102" spans="1:3" x14ac:dyDescent="0.25">
      <c r="A102" s="3" t="s">
        <v>28</v>
      </c>
      <c r="B102" s="4"/>
      <c r="C102" s="4"/>
    </row>
    <row r="103" spans="1:3" x14ac:dyDescent="0.25">
      <c r="A103" s="8" t="s">
        <v>27</v>
      </c>
      <c r="B103" s="8"/>
      <c r="C103" s="8"/>
    </row>
    <row r="104" spans="1:3" x14ac:dyDescent="0.25">
      <c r="A104" s="1" t="s">
        <v>0</v>
      </c>
      <c r="B104" s="1">
        <f>$B$3</f>
        <v>8</v>
      </c>
      <c r="C104" s="1" t="s">
        <v>11</v>
      </c>
    </row>
    <row r="105" spans="1:3" x14ac:dyDescent="0.25">
      <c r="A105" s="1" t="s">
        <v>1</v>
      </c>
      <c r="B105" s="1">
        <f>$B$4</f>
        <v>24</v>
      </c>
      <c r="C105" s="1" t="s">
        <v>13</v>
      </c>
    </row>
    <row r="106" spans="1:3" x14ac:dyDescent="0.25">
      <c r="A106" s="1" t="s">
        <v>2</v>
      </c>
      <c r="B106" s="1">
        <f>B105*B104*12</f>
        <v>2304</v>
      </c>
      <c r="C106" s="1" t="s">
        <v>11</v>
      </c>
    </row>
    <row r="107" spans="1:3" x14ac:dyDescent="0.25">
      <c r="A107" s="1"/>
      <c r="B107" s="1"/>
      <c r="C107" s="1"/>
    </row>
    <row r="108" spans="1:3" x14ac:dyDescent="0.25">
      <c r="A108" s="1" t="s">
        <v>3</v>
      </c>
      <c r="B108" s="1">
        <f>(1)*4*12</f>
        <v>48</v>
      </c>
      <c r="C108" s="1" t="s">
        <v>11</v>
      </c>
    </row>
    <row r="109" spans="1:3" x14ac:dyDescent="0.25">
      <c r="A109" s="1" t="s">
        <v>4</v>
      </c>
      <c r="B109" s="1">
        <f>(2)*12</f>
        <v>24</v>
      </c>
      <c r="C109" s="1" t="s">
        <v>11</v>
      </c>
    </row>
    <row r="110" spans="1:3" ht="30" x14ac:dyDescent="0.25">
      <c r="A110" s="2" t="s">
        <v>45</v>
      </c>
      <c r="B110" s="1">
        <f>3*8</f>
        <v>24</v>
      </c>
      <c r="C110" s="1" t="s">
        <v>11</v>
      </c>
    </row>
    <row r="111" spans="1:3" x14ac:dyDescent="0.25">
      <c r="A111" s="1" t="s">
        <v>6</v>
      </c>
      <c r="B111" s="1">
        <f>12*4</f>
        <v>48</v>
      </c>
      <c r="C111" s="1" t="s">
        <v>11</v>
      </c>
    </row>
    <row r="112" spans="1:3" x14ac:dyDescent="0.25">
      <c r="A112" s="1"/>
      <c r="B112" s="1"/>
      <c r="C112" s="1"/>
    </row>
    <row r="113" spans="1:3" x14ac:dyDescent="0.25">
      <c r="A113" s="1" t="s">
        <v>7</v>
      </c>
      <c r="B113" s="1">
        <f>B111+B110+B109+B108</f>
        <v>144</v>
      </c>
      <c r="C113" s="1" t="s">
        <v>11</v>
      </c>
    </row>
    <row r="114" spans="1:3" x14ac:dyDescent="0.25">
      <c r="A114" s="1" t="s">
        <v>8</v>
      </c>
      <c r="B114" s="1">
        <f>B106-B113</f>
        <v>2160</v>
      </c>
      <c r="C114" s="1" t="s">
        <v>11</v>
      </c>
    </row>
    <row r="115" spans="1:3" x14ac:dyDescent="0.25">
      <c r="A115" s="1" t="s">
        <v>9</v>
      </c>
      <c r="B115" s="1">
        <f>B114/(B114+B113)</f>
        <v>0.9375</v>
      </c>
      <c r="C115" s="1" t="s">
        <v>12</v>
      </c>
    </row>
    <row r="116" spans="1:3" ht="15.75" thickBot="1" x14ac:dyDescent="0.3">
      <c r="A116" s="1" t="s">
        <v>10</v>
      </c>
      <c r="B116" s="18">
        <f>+(2+1+1+1)/4</f>
        <v>1.25</v>
      </c>
      <c r="C116" s="1" t="s">
        <v>11</v>
      </c>
    </row>
  </sheetData>
  <mergeCells count="19">
    <mergeCell ref="A35:C35"/>
    <mergeCell ref="A34:C34"/>
    <mergeCell ref="A2:C2"/>
    <mergeCell ref="A1:C1"/>
    <mergeCell ref="A17:C17"/>
    <mergeCell ref="A18:C18"/>
    <mergeCell ref="A33:C33"/>
    <mergeCell ref="A103:C103"/>
    <mergeCell ref="A50:C50"/>
    <mergeCell ref="A51:C51"/>
    <mergeCell ref="A52:C52"/>
    <mergeCell ref="A67:C67"/>
    <mergeCell ref="A68:C68"/>
    <mergeCell ref="A69:C69"/>
    <mergeCell ref="A84:C84"/>
    <mergeCell ref="A85:C85"/>
    <mergeCell ref="A86:C86"/>
    <mergeCell ref="A101:C101"/>
    <mergeCell ref="A102:C102"/>
  </mergeCells>
  <hyperlinks>
    <hyperlink ref="A1" r:id="rId1" xr:uid="{B039E1B5-AAD6-4993-A5A3-DC4662F190BC}"/>
    <hyperlink ref="A17" r:id="rId2" location=":~:text=After%20the%20new%20machine%20is,fuel%20tank%20should%20be%20cleaned.&amp;text=The%20system%20oil%20temperature%20should,not%20exceed%2070%20%C2%B0C." xr:uid="{60422AFF-22B2-403F-97A6-7C111BF5F0D1}"/>
    <hyperlink ref="A33" r:id="rId3" xr:uid="{11ABF077-9A8D-4E55-8C30-DE809E560395}"/>
    <hyperlink ref="A51" r:id="rId4" xr:uid="{EAF4B299-6662-44BD-9CAC-2416D5D7CC15}"/>
    <hyperlink ref="A50" r:id="rId5" xr:uid="{2A91829F-CF7D-4AFC-BAC8-282D5F12889B}"/>
    <hyperlink ref="A67" r:id="rId6" xr:uid="{A457DADE-CAA6-44B8-9C07-1A7D9147C1EB}"/>
    <hyperlink ref="A68" r:id="rId7" xr:uid="{217736C7-9E03-41B1-8DF4-2F64A2148444}"/>
    <hyperlink ref="A34" r:id="rId8" xr:uid="{CEB0E322-FDAA-4020-9254-6EC298159746}"/>
  </hyperlinks>
  <pageMargins left="0.7" right="0.7" top="0.75" bottom="0.75" header="0.3" footer="0.3"/>
  <pageSetup orientation="portrait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Luis Felipe Gutierrez Garnica</cp:lastModifiedBy>
  <cp:lastPrinted>2023-09-10T13:50:52Z</cp:lastPrinted>
  <dcterms:created xsi:type="dcterms:W3CDTF">2015-06-05T18:19:34Z</dcterms:created>
  <dcterms:modified xsi:type="dcterms:W3CDTF">2023-09-10T15:02:06Z</dcterms:modified>
</cp:coreProperties>
</file>