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defaultThemeVersion="166925"/>
  <mc:AlternateContent xmlns:mc="http://schemas.openxmlformats.org/markup-compatibility/2006">
    <mc:Choice Requires="x15">
      <x15ac:absPath xmlns:x15ac="http://schemas.microsoft.com/office/spreadsheetml/2010/11/ac" url="C:\Users\shali\Downloads\"/>
    </mc:Choice>
  </mc:AlternateContent>
  <xr:revisionPtr revIDLastSave="0" documentId="8_{73E2E894-503A-4AE4-947C-93473DF8583F}" xr6:coauthVersionLast="36" xr6:coauthVersionMax="36" xr10:uidLastSave="{00000000-0000-0000-0000-000000000000}"/>
  <bookViews>
    <workbookView xWindow="0" yWindow="0" windowWidth="23040" windowHeight="8940" activeTab="2" xr2:uid="{951194C4-9D61-46BE-B0AE-7170A8ED2BCE}"/>
  </bookViews>
  <sheets>
    <sheet name="Glossary" sheetId="2" r:id="rId1"/>
    <sheet name="Forecast Assumptions" sheetId="1" r:id="rId2"/>
    <sheet name="P&amp;L Forecast" sheetId="3" r:id="rId3"/>
  </sheets>
  <definedNames>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7" i="3" l="1"/>
  <c r="G37" i="3"/>
  <c r="H37" i="3"/>
  <c r="I37" i="3"/>
  <c r="E37" i="3"/>
  <c r="F36" i="3"/>
  <c r="G36" i="3"/>
  <c r="H36" i="3"/>
  <c r="I36" i="3"/>
  <c r="E36" i="3"/>
  <c r="F34" i="3"/>
  <c r="G34" i="3"/>
  <c r="H34" i="3"/>
  <c r="I34" i="3"/>
  <c r="E34" i="3"/>
  <c r="F33" i="3"/>
  <c r="G33" i="3"/>
  <c r="H33" i="3"/>
  <c r="I33" i="3"/>
  <c r="E33" i="3"/>
  <c r="H32" i="3"/>
  <c r="I32" i="3"/>
  <c r="F32" i="3"/>
  <c r="G32" i="3"/>
  <c r="E32" i="3"/>
  <c r="F25" i="3"/>
  <c r="G25" i="3"/>
  <c r="H25" i="3"/>
  <c r="I25" i="3"/>
  <c r="I26" i="3" s="1"/>
  <c r="F26" i="3"/>
  <c r="G26" i="3"/>
  <c r="H26" i="3"/>
  <c r="E26" i="3"/>
  <c r="E25" i="3"/>
  <c r="F24" i="3"/>
  <c r="G24" i="3"/>
  <c r="H24" i="3"/>
  <c r="I24" i="3"/>
  <c r="E24" i="3"/>
  <c r="F22" i="3" l="1"/>
  <c r="G22" i="3"/>
  <c r="H22" i="3"/>
  <c r="I22" i="3"/>
  <c r="E22" i="3"/>
  <c r="F21" i="3"/>
  <c r="G21" i="3"/>
  <c r="H21" i="3"/>
  <c r="I21" i="3"/>
  <c r="E21" i="3"/>
  <c r="E18" i="3"/>
  <c r="F18" i="3"/>
  <c r="G18" i="3"/>
  <c r="H18" i="3"/>
  <c r="I18" i="3"/>
  <c r="E19" i="3"/>
  <c r="F19" i="3"/>
  <c r="G19" i="3"/>
  <c r="H19" i="3"/>
  <c r="I19" i="3"/>
  <c r="E20" i="3"/>
  <c r="F20" i="3"/>
  <c r="G20" i="3"/>
  <c r="H20" i="3"/>
  <c r="I20" i="3"/>
  <c r="F17" i="3"/>
  <c r="G17" i="3"/>
  <c r="H17" i="3"/>
  <c r="I17" i="3"/>
  <c r="E17" i="3"/>
  <c r="E15" i="3"/>
  <c r="F14" i="3"/>
  <c r="G14" i="3"/>
  <c r="H14" i="3"/>
  <c r="I14" i="3"/>
  <c r="E14" i="3"/>
  <c r="F13" i="3"/>
  <c r="G13" i="3"/>
  <c r="H13" i="3"/>
  <c r="I13" i="3"/>
  <c r="E13" i="3"/>
  <c r="F12" i="3"/>
  <c r="G12" i="3"/>
  <c r="H12" i="3"/>
  <c r="I12" i="3"/>
  <c r="E12" i="3"/>
  <c r="F11" i="3"/>
  <c r="G11" i="3"/>
  <c r="H11" i="3"/>
  <c r="I11" i="3"/>
  <c r="E11" i="3"/>
  <c r="E5" i="3"/>
  <c r="E6" i="3"/>
  <c r="E7" i="3"/>
  <c r="G9" i="3"/>
  <c r="H9" i="3"/>
  <c r="I9" i="3"/>
  <c r="F8" i="3"/>
  <c r="G8" i="3"/>
  <c r="H8" i="3"/>
  <c r="I8" i="3"/>
  <c r="F7" i="3"/>
  <c r="G7" i="3"/>
  <c r="H7" i="3"/>
  <c r="I7" i="3"/>
  <c r="F6" i="3"/>
  <c r="G6" i="3"/>
  <c r="H6" i="3"/>
  <c r="I6" i="3"/>
  <c r="F5" i="3"/>
  <c r="G5" i="3"/>
  <c r="H5" i="3"/>
  <c r="I5" i="3"/>
  <c r="E8" i="3" l="1"/>
  <c r="F9" i="3" s="1"/>
  <c r="G33" i="1"/>
  <c r="H33" i="1"/>
  <c r="I33" i="1" s="1"/>
  <c r="F33" i="1"/>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G37" i="1" l="1"/>
  <c r="F37" i="1"/>
  <c r="H37" i="1"/>
  <c r="E3" i="1"/>
  <c r="F3" i="1" l="1"/>
  <c r="G3" i="1" l="1"/>
  <c r="H3" i="1" l="1"/>
  <c r="I3" i="1" l="1"/>
  <c r="E29" i="3" l="1"/>
  <c r="E30" i="3" l="1"/>
  <c r="G29" i="3" l="1"/>
  <c r="F29" i="3" l="1"/>
  <c r="H29" i="3"/>
  <c r="G30" i="3"/>
  <c r="I29" i="3" l="1"/>
  <c r="H30" i="3"/>
  <c r="F30" i="3"/>
  <c r="I30" i="3" l="1"/>
</calcChain>
</file>

<file path=xl/sharedStrings.xml><?xml version="1.0" encoding="utf-8"?>
<sst xmlns="http://schemas.openxmlformats.org/spreadsheetml/2006/main" count="144" uniqueCount="79">
  <si>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</si>
  <si>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</si>
  <si>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</si>
  <si>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</si>
  <si>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</si>
  <si>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</si>
  <si>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</si>
  <si>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</si>
  <si>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</si>
  <si>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</si>
  <si>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</si>
  <si>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</si>
  <si>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</si>
  <si>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</si>
  <si>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</si>
  <si>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</si>
  <si>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</si>
  <si>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</si>
  <si>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</si>
  <si>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</si>
  <si>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</si>
  <si>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</si>
  <si>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</si>
  <si>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</si>
  <si>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</si>
  <si>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</si>
  <si>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</si>
  <si>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</si>
  <si>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</si>
  <si>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</si>
  <si>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</si>
  <si>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</si>
  <si>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</si>
  <si>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</si>
  <si>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</si>
  <si>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</si>
  <si>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</si>
  <si>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</si>
  <si>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</si>
  <si>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</si>
  <si>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</si>
  <si>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</si>
  <si>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</si>
  <si>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</si>
  <si>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</si>
  <si>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</si>
  <si>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</si>
  <si>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</si>
  <si>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</si>
  <si>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</si>
  <si>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</si>
  <si>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</si>
  <si>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</si>
  <si>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</si>
  <si>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</si>
  <si>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</si>
  <si>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</si>
  <si>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</si>
  <si>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P&amp;L Forecast</t>
  </si>
  <si>
    <t>Total Revenue</t>
  </si>
  <si>
    <t>Growth</t>
  </si>
  <si>
    <t>Gross Profit</t>
  </si>
  <si>
    <t>Margin</t>
  </si>
  <si>
    <t>EBIT (Operating Income)</t>
  </si>
  <si>
    <t>Net Interest</t>
  </si>
  <si>
    <t>Profit Before Tax (PBT)</t>
  </si>
  <si>
    <t>Net Profit After Tax (NPAT)</t>
  </si>
  <si>
    <t>Gross Dividends</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</si>
  <si>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</si>
  <si>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</si>
  <si>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</si>
  <si>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 xml:space="preserve">Cup Cake </t>
  </si>
  <si>
    <t xml:space="preserve">Ice Creams </t>
  </si>
  <si>
    <t xml:space="preserve">Drinks </t>
  </si>
  <si>
    <t>Cup Cake Cogs</t>
  </si>
  <si>
    <t>Ice Creams Cogs</t>
  </si>
  <si>
    <t xml:space="preserve">Drinks Cogs </t>
  </si>
  <si>
    <t>D&amp;A</t>
  </si>
  <si>
    <t>Annual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</si>
</sst>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0"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41">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4" fontId="3" fillId="0" borderId="0" xfId="0" applyNumberFormat="1" applyFont="1" applyFill="1" applyAlignment="1">
      <alignment horizontal="right"/>
    </xf>
    <xf numFmtId="169" fontId="3" fillId="5" borderId="0" xfId="0" applyNumberFormat="1" applyFont="1" applyFill="1" applyAlignment="1">
      <alignment horizontal="right"/>
    </xf>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244929</xdr:colOff>
      <xdr:row>4</xdr:row>
      <xdr:rowOff>13607</xdr:rowOff>
    </xdr:from>
    <xdr:to>
      <xdr:col>17</xdr:col>
      <xdr:colOff>1311731</xdr:colOff>
      <xdr:row>7</xdr:row>
      <xdr:rowOff>120861</xdr:rowOff>
    </xdr:to>
    <xdr:sp macro="" textlink="">
      <xdr:nvSpPr>
        <xdr:cNvPr id="2" name="Rectangle: Rounded Corners 1">
          <a:extLst>
            <a:ext uri="{FF2B5EF4-FFF2-40B4-BE49-F238E27FC236}">
              <a16:creationId xmlns:a16="http://schemas.microsoft.com/office/drawing/2014/main" id="{83AD2FBF-E98C-456F-91D1-5689BF3267B3}"/>
            </a:ext>
          </a:extLst>
        </xdr:cNvPr>
        <xdr:cNvSpPr/>
      </xdr:nvSpPr>
      <xdr:spPr>
        <a:xfrm>
          <a:off x="13784036" y="102053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Revenue: </a:t>
          </a:r>
          <a:r>
            <a:rPr lang="en-GB" sz="1100" b="0" u="none">
              <a:latin typeface="Arial" panose="020B0604020202020204" pitchFamily="34" charset="0"/>
              <a:cs typeface="Arial" panose="020B0604020202020204" pitchFamily="34" charset="0"/>
            </a:rPr>
            <a:t>Use Price x Volume</a:t>
          </a:r>
          <a:r>
            <a:rPr lang="en-GB" sz="1100" b="0" u="none" baseline="0">
              <a:latin typeface="Arial" panose="020B0604020202020204" pitchFamily="34" charset="0"/>
              <a:cs typeface="Arial" panose="020B0604020202020204" pitchFamily="34" charset="0"/>
            </a:rPr>
            <a:t> to calculate revenue for each product. Then sum the product revenues to calculate total revenue. Thereafter, calculate the annual revenue growth rate for FY21E-FY24E. Be sure to include the unit for each line item throughout this sheet!</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9</xdr:row>
      <xdr:rowOff>68036</xdr:rowOff>
    </xdr:from>
    <xdr:to>
      <xdr:col>17</xdr:col>
      <xdr:colOff>1311731</xdr:colOff>
      <xdr:row>12</xdr:row>
      <xdr:rowOff>40821</xdr:rowOff>
    </xdr:to>
    <xdr:sp macro="" textlink="">
      <xdr:nvSpPr>
        <xdr:cNvPr id="3" name="Rectangle: Rounded Corners 2">
          <a:extLst>
            <a:ext uri="{FF2B5EF4-FFF2-40B4-BE49-F238E27FC236}">
              <a16:creationId xmlns:a16="http://schemas.microsoft.com/office/drawing/2014/main" id="{FA3B9A37-9ACB-46C4-BB06-0622C8A9689A}"/>
            </a:ext>
          </a:extLst>
        </xdr:cNvPr>
        <xdr:cNvSpPr/>
      </xdr:nvSpPr>
      <xdr:spPr>
        <a:xfrm>
          <a:off x="13784036" y="2027465"/>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a:t>
          </a:r>
          <a:r>
            <a:rPr lang="en-GB" sz="1100" b="1" u="none" baseline="0">
              <a:latin typeface="Arial" panose="020B0604020202020204" pitchFamily="34" charset="0"/>
              <a:cs typeface="Arial" panose="020B0604020202020204" pitchFamily="34" charset="0"/>
            </a:rPr>
            <a:t> &amp; Gross Profit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COGS per Unit x Volume</a:t>
          </a:r>
          <a:r>
            <a:rPr lang="en-GB" sz="1100" b="0" u="none" baseline="0">
              <a:latin typeface="Arial" panose="020B0604020202020204" pitchFamily="34" charset="0"/>
              <a:cs typeface="Arial" panose="020B0604020202020204" pitchFamily="34" charset="0"/>
            </a:rPr>
            <a:t> to calculate COGS for each product. The difference between Total Revenue and Gross Profit is COGS. Thereafter, calculate the gross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16</xdr:row>
      <xdr:rowOff>27215</xdr:rowOff>
    </xdr:from>
    <xdr:to>
      <xdr:col>17</xdr:col>
      <xdr:colOff>1311731</xdr:colOff>
      <xdr:row>19</xdr:row>
      <xdr:rowOff>0</xdr:rowOff>
    </xdr:to>
    <xdr:sp macro="" textlink="">
      <xdr:nvSpPr>
        <xdr:cNvPr id="4" name="Rectangle: Rounded Corners 3">
          <a:extLst>
            <a:ext uri="{FF2B5EF4-FFF2-40B4-BE49-F238E27FC236}">
              <a16:creationId xmlns:a16="http://schemas.microsoft.com/office/drawing/2014/main" id="{E0B0F3D9-53FF-42FA-B1F3-F71063B7C070}"/>
            </a:ext>
          </a:extLst>
        </xdr:cNvPr>
        <xdr:cNvSpPr/>
      </xdr:nvSpPr>
      <xdr:spPr>
        <a:xfrm>
          <a:off x="13784036" y="3320144"/>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&amp; EBITDA: </a:t>
          </a:r>
          <a:r>
            <a:rPr lang="en-GB" sz="1100" b="0" u="none">
              <a:latin typeface="Arial" panose="020B0604020202020204" pitchFamily="34" charset="0"/>
              <a:cs typeface="Arial" panose="020B0604020202020204" pitchFamily="34" charset="0"/>
            </a:rPr>
            <a:t>Use the assumptions for each opex line item</a:t>
          </a:r>
          <a:r>
            <a:rPr lang="en-GB" sz="1100" b="0" u="none" baseline="0">
              <a:latin typeface="Arial" panose="020B0604020202020204" pitchFamily="34" charset="0"/>
              <a:cs typeface="Arial" panose="020B0604020202020204" pitchFamily="34" charset="0"/>
            </a:rPr>
            <a:t> for each year. The difference between Gross Profit and EBITDA is Opex. Thereafter, calculate the EBITDA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23</xdr:row>
      <xdr:rowOff>13608</xdr:rowOff>
    </xdr:from>
    <xdr:to>
      <xdr:col>17</xdr:col>
      <xdr:colOff>1311731</xdr:colOff>
      <xdr:row>25</xdr:row>
      <xdr:rowOff>176893</xdr:rowOff>
    </xdr:to>
    <xdr:sp macro="" textlink="">
      <xdr:nvSpPr>
        <xdr:cNvPr id="5" name="Rectangle: Rounded Corners 4">
          <a:extLst>
            <a:ext uri="{FF2B5EF4-FFF2-40B4-BE49-F238E27FC236}">
              <a16:creationId xmlns:a16="http://schemas.microsoft.com/office/drawing/2014/main" id="{33CFC212-B196-4866-B998-C4C07A9CAF8E}"/>
            </a:ext>
          </a:extLst>
        </xdr:cNvPr>
        <xdr:cNvSpPr/>
      </xdr:nvSpPr>
      <xdr:spPr>
        <a:xfrm>
          <a:off x="13784036" y="4640037"/>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 &amp; EBIT: </a:t>
          </a:r>
          <a:r>
            <a:rPr lang="en-GB" sz="1100" b="0" u="none">
              <a:latin typeface="Arial" panose="020B0604020202020204" pitchFamily="34" charset="0"/>
              <a:cs typeface="Arial" panose="020B0604020202020204" pitchFamily="34" charset="0"/>
            </a:rPr>
            <a:t>Use the % of revenue assumption to calculate D&amp;A</a:t>
          </a:r>
          <a:r>
            <a:rPr lang="en-GB" sz="1100" b="0" u="none" baseline="0">
              <a:latin typeface="Arial" panose="020B0604020202020204" pitchFamily="34" charset="0"/>
              <a:cs typeface="Arial" panose="020B0604020202020204" pitchFamily="34" charset="0"/>
            </a:rPr>
            <a:t> for each year. The difference EBITDA and EBIT is D&amp;A. Thereafter, calculate the EBIT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27</xdr:row>
      <xdr:rowOff>2</xdr:rowOff>
    </xdr:from>
    <xdr:to>
      <xdr:col>17</xdr:col>
      <xdr:colOff>1311731</xdr:colOff>
      <xdr:row>28</xdr:row>
      <xdr:rowOff>163286</xdr:rowOff>
    </xdr:to>
    <xdr:sp macro="" textlink="">
      <xdr:nvSpPr>
        <xdr:cNvPr id="6" name="Rectangle: Rounded Corners 5">
          <a:extLst>
            <a:ext uri="{FF2B5EF4-FFF2-40B4-BE49-F238E27FC236}">
              <a16:creationId xmlns:a16="http://schemas.microsoft.com/office/drawing/2014/main" id="{B2A6C2CF-FCEA-4CAE-BF93-E346366D5E9F}"/>
            </a:ext>
          </a:extLst>
        </xdr:cNvPr>
        <xdr:cNvSpPr/>
      </xdr:nvSpPr>
      <xdr:spPr>
        <a:xfrm>
          <a:off x="13784036" y="5388431"/>
          <a:ext cx="10782302" cy="35378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Leave this blank for now.</a:t>
          </a:r>
          <a:r>
            <a:rPr lang="en-GB" sz="1100" b="0" u="none" baseline="0">
              <a:latin typeface="Arial" panose="020B0604020202020204" pitchFamily="34" charset="0"/>
              <a:cs typeface="Arial" panose="020B0604020202020204" pitchFamily="34" charset="0"/>
            </a:rPr>
            <a:t> We will fill this out in later modules.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30</xdr:row>
      <xdr:rowOff>163287</xdr:rowOff>
    </xdr:from>
    <xdr:to>
      <xdr:col>17</xdr:col>
      <xdr:colOff>1311731</xdr:colOff>
      <xdr:row>33</xdr:row>
      <xdr:rowOff>136072</xdr:rowOff>
    </xdr:to>
    <xdr:sp macro="" textlink="">
      <xdr:nvSpPr>
        <xdr:cNvPr id="7" name="Rectangle: Rounded Corners 6">
          <a:extLst>
            <a:ext uri="{FF2B5EF4-FFF2-40B4-BE49-F238E27FC236}">
              <a16:creationId xmlns:a16="http://schemas.microsoft.com/office/drawing/2014/main" id="{AC796EFC-5884-4986-8586-48DBFC51D2D2}"/>
            </a:ext>
          </a:extLst>
        </xdr:cNvPr>
        <xdr:cNvSpPr/>
      </xdr:nvSpPr>
      <xdr:spPr>
        <a:xfrm>
          <a:off x="13784036" y="6123216"/>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Tax Expense</a:t>
          </a:r>
          <a:r>
            <a:rPr lang="en-GB" sz="1100" b="1" u="none" baseline="0">
              <a:latin typeface="Arial" panose="020B0604020202020204" pitchFamily="34" charset="0"/>
              <a:cs typeface="Arial" panose="020B0604020202020204" pitchFamily="34" charset="0"/>
            </a:rPr>
            <a:t> &amp; NPAT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PBT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tax rate from the assumptions tab</a:t>
          </a:r>
          <a:r>
            <a:rPr lang="en-GB" sz="1100" b="0" u="none" baseline="0">
              <a:latin typeface="Arial" panose="020B0604020202020204" pitchFamily="34" charset="0"/>
              <a:cs typeface="Arial" panose="020B0604020202020204" pitchFamily="34" charset="0"/>
            </a:rPr>
            <a:t> to calculate NPAT. Thereafter, calculate the NPAT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34</xdr:row>
      <xdr:rowOff>176894</xdr:rowOff>
    </xdr:from>
    <xdr:to>
      <xdr:col>17</xdr:col>
      <xdr:colOff>1311731</xdr:colOff>
      <xdr:row>37</xdr:row>
      <xdr:rowOff>13607</xdr:rowOff>
    </xdr:to>
    <xdr:sp macro="" textlink="">
      <xdr:nvSpPr>
        <xdr:cNvPr id="8" name="Rectangle: Rounded Corners 7">
          <a:extLst>
            <a:ext uri="{FF2B5EF4-FFF2-40B4-BE49-F238E27FC236}">
              <a16:creationId xmlns:a16="http://schemas.microsoft.com/office/drawing/2014/main" id="{289CEA44-B449-4DE8-885B-2F05D74E7EA0}"/>
            </a:ext>
          </a:extLst>
        </xdr:cNvPr>
        <xdr:cNvSpPr/>
      </xdr:nvSpPr>
      <xdr:spPr>
        <a:xfrm>
          <a:off x="13784036" y="6898823"/>
          <a:ext cx="10782302" cy="40821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Dividends: </a:t>
          </a:r>
          <a:r>
            <a:rPr lang="en-GB" sz="1100" b="0" u="none">
              <a:latin typeface="Arial" panose="020B0604020202020204" pitchFamily="34" charset="0"/>
              <a:cs typeface="Arial" panose="020B0604020202020204" pitchFamily="34" charset="0"/>
            </a:rPr>
            <a:t>Use NPAT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Dividend Payout Ratio from the assumptions tab</a:t>
          </a:r>
          <a:r>
            <a:rPr lang="en-GB" sz="1100" b="0" u="none" baseline="0">
              <a:latin typeface="Arial" panose="020B0604020202020204" pitchFamily="34" charset="0"/>
              <a:cs typeface="Arial" panose="020B0604020202020204" pitchFamily="34" charset="0"/>
            </a:rPr>
            <a:t> to calculate Gross Dividends. </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39" t="s">
        <v>32</v>
      </c>
      <c r="C4" s="40" t="s">
        <v>47</v>
      </c>
    </row>
    <row r="5" spans="2:3" ht="26.4" x14ac:dyDescent="0.25">
      <c r="B5" s="39" t="s">
        <v>34</v>
      </c>
      <c r="C5" s="40" t="s">
        <v>46</v>
      </c>
    </row>
    <row r="6" spans="2:3" ht="52.8" x14ac:dyDescent="0.25">
      <c r="B6" s="39" t="s">
        <v>13</v>
      </c>
      <c r="C6" s="40" t="s">
        <v>68</v>
      </c>
    </row>
    <row r="7" spans="2:3" ht="26.4" x14ac:dyDescent="0.25">
      <c r="B7" s="39" t="s">
        <v>31</v>
      </c>
      <c r="C7" s="40" t="s">
        <v>48</v>
      </c>
    </row>
    <row r="8" spans="2:3" ht="66" x14ac:dyDescent="0.25">
      <c r="B8" s="39" t="s">
        <v>38</v>
      </c>
      <c r="C8" s="40" t="s">
        <v>40</v>
      </c>
    </row>
    <row r="9" spans="2:3" ht="105.6" x14ac:dyDescent="0.25">
      <c r="B9" s="39" t="s">
        <v>4</v>
      </c>
      <c r="C9" s="40" t="s">
        <v>50</v>
      </c>
    </row>
    <row r="10" spans="2:3" ht="52.8" x14ac:dyDescent="0.25">
      <c r="B10" s="39" t="s">
        <v>5</v>
      </c>
      <c r="C10" s="40" t="s">
        <v>49</v>
      </c>
    </row>
    <row r="11" spans="2:3" ht="52.8" x14ac:dyDescent="0.25">
      <c r="B11" s="39" t="s">
        <v>69</v>
      </c>
      <c r="C11" s="40" t="s">
        <v>41</v>
      </c>
    </row>
    <row r="12" spans="2:3" ht="39.6" x14ac:dyDescent="0.25">
      <c r="B12" s="39" t="s">
        <v>26</v>
      </c>
      <c r="C12" s="40" t="s">
        <v>42</v>
      </c>
    </row>
    <row r="13" spans="2:3" ht="211.2" x14ac:dyDescent="0.25">
      <c r="B13" s="39" t="s">
        <v>35</v>
      </c>
      <c r="C13" s="40" t="s">
        <v>45</v>
      </c>
    </row>
    <row r="14" spans="2:3" ht="52.8" x14ac:dyDescent="0.25">
      <c r="B14" s="39" t="s">
        <v>21</v>
      </c>
      <c r="C14" s="40" t="s">
        <v>70</v>
      </c>
    </row>
    <row r="15" spans="2:3" ht="52.8" x14ac:dyDescent="0.25">
      <c r="B15" s="39" t="s">
        <v>25</v>
      </c>
      <c r="C15" s="40" t="s">
        <v>43</v>
      </c>
    </row>
    <row r="16" spans="2:3" ht="52.8" x14ac:dyDescent="0.25">
      <c r="B16" s="39" t="s">
        <v>39</v>
      </c>
      <c r="C16" s="40"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29" activePane="bottomRight" state="frozenSplit"/>
      <selection pane="topRight" activeCell="C1" sqref="C1"/>
      <selection pane="bottomLeft" activeCell="A3" sqref="A3"/>
      <selection pane="bottomRight" activeCell="E39" sqref="E39"/>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56</v>
      </c>
      <c r="D35" s="18"/>
      <c r="E35" s="18"/>
      <c r="F35" s="18"/>
      <c r="G35" s="18"/>
      <c r="H35" s="18"/>
      <c r="I35" s="18"/>
    </row>
    <row r="36" spans="1:9" ht="15" customHeight="1" x14ac:dyDescent="0.25">
      <c r="D36" s="17"/>
      <c r="E36" s="17"/>
      <c r="F36" s="17"/>
      <c r="G36" s="17"/>
      <c r="H36" s="17"/>
      <c r="I36" s="17"/>
    </row>
    <row r="37" spans="1:9" ht="15" customHeight="1" x14ac:dyDescent="0.25">
      <c r="B37" s="4" t="s">
        <v>55</v>
      </c>
      <c r="C37" s="15" t="s">
        <v>23</v>
      </c>
      <c r="D37" s="19"/>
      <c r="E37" s="2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23">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57</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tabSelected="1" zoomScaleNormal="100" zoomScaleSheetLayoutView="70" workbookViewId="0">
      <pane xSplit="3" ySplit="3" topLeftCell="D4" activePane="bottomRight" state="frozenSplit"/>
      <selection pane="topRight" activeCell="C1" sqref="C1"/>
      <selection pane="bottomLeft" activeCell="A3" sqref="A3"/>
      <selection pane="bottomRight" activeCell="E37" sqref="E37:I37"/>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58</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5" t="s">
        <v>71</v>
      </c>
      <c r="C5" s="36"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5" t="s">
        <v>72</v>
      </c>
      <c r="C6" s="36"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5" t="s">
        <v>73</v>
      </c>
      <c r="C7" s="36"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59</v>
      </c>
      <c r="C8" s="25" t="s">
        <v>11</v>
      </c>
      <c r="D8" s="34"/>
      <c r="E8" s="31">
        <f>SUM(E5:E7)</f>
        <v>705000</v>
      </c>
      <c r="F8" s="31">
        <f t="shared" ref="F8:I8" si="1">SUM(F5:F7)</f>
        <v>806520</v>
      </c>
      <c r="G8" s="31">
        <f t="shared" si="1"/>
        <v>914271.07200000016</v>
      </c>
      <c r="H8" s="31">
        <f t="shared" si="1"/>
        <v>1026909.2680704003</v>
      </c>
      <c r="I8" s="31">
        <f t="shared" si="1"/>
        <v>1142744.6335087419</v>
      </c>
    </row>
    <row r="9" spans="2:9" ht="15" customHeight="1" x14ac:dyDescent="0.25">
      <c r="B9" s="27" t="s">
        <v>60</v>
      </c>
      <c r="C9" s="15" t="s">
        <v>1</v>
      </c>
      <c r="E9" s="33"/>
      <c r="F9" s="32">
        <f>F8/E8-1</f>
        <v>0.14399999999999991</v>
      </c>
      <c r="G9" s="32">
        <f t="shared" ref="G9:I9" si="2">G8/F8-1</f>
        <v>0.13360000000000016</v>
      </c>
      <c r="H9" s="32">
        <f t="shared" si="2"/>
        <v>0.1232000000000002</v>
      </c>
      <c r="I9" s="32">
        <f t="shared" si="2"/>
        <v>0.11280000000000023</v>
      </c>
    </row>
    <row r="11" spans="2:9" ht="15" customHeight="1" x14ac:dyDescent="0.25">
      <c r="B11" s="35" t="s">
        <v>74</v>
      </c>
      <c r="C11" s="36" t="s">
        <v>11</v>
      </c>
      <c r="E11" s="30">
        <f>'Forecast Assumptions'!E22*'Forecast Assumptions'!E8</f>
        <v>150000</v>
      </c>
      <c r="F11" s="30">
        <f>'Forecast Assumptions'!F22*'Forecast Assumptions'!F8</f>
        <v>168300.00000000003</v>
      </c>
      <c r="G11" s="30">
        <f>'Forecast Assumptions'!G22*'Forecast Assumptions'!G8</f>
        <v>187115.94000000003</v>
      </c>
      <c r="H11" s="30">
        <f>'Forecast Assumptions'!H22*'Forecast Assumptions'!H8</f>
        <v>206126.91950400008</v>
      </c>
      <c r="I11" s="30">
        <f>'Forecast Assumptions'!I22*'Forecast Assumptions'!I8</f>
        <v>224966.9199466657</v>
      </c>
    </row>
    <row r="12" spans="2:9" ht="15" customHeight="1" x14ac:dyDescent="0.25">
      <c r="B12" s="35" t="s">
        <v>75</v>
      </c>
      <c r="C12" s="36" t="s">
        <v>11</v>
      </c>
      <c r="E12" s="30">
        <f>'Forecast Assumptions'!E23*'Forecast Assumptions'!E12</f>
        <v>48000</v>
      </c>
      <c r="F12" s="30">
        <f>'Forecast Assumptions'!F23*'Forecast Assumptions'!F12</f>
        <v>53856.000000000007</v>
      </c>
      <c r="G12" s="30">
        <f>'Forecast Assumptions'!G23*'Forecast Assumptions'!G12</f>
        <v>59877.100800000007</v>
      </c>
      <c r="H12" s="30">
        <f>'Forecast Assumptions'!H23*'Forecast Assumptions'!H12</f>
        <v>65960.614241280025</v>
      </c>
      <c r="I12" s="30">
        <f>'Forecast Assumptions'!I23*'Forecast Assumptions'!I12</f>
        <v>71989.414382933013</v>
      </c>
    </row>
    <row r="13" spans="2:9" ht="15" customHeight="1" x14ac:dyDescent="0.25">
      <c r="B13" s="35" t="s">
        <v>76</v>
      </c>
      <c r="C13" s="36" t="s">
        <v>11</v>
      </c>
      <c r="E13" s="30">
        <f>'Forecast Assumptions'!E24*'Forecast Assumptions'!E16</f>
        <v>55000.000000000007</v>
      </c>
      <c r="F13" s="30">
        <f>'Forecast Assumptions'!F24*'Forecast Assumptions'!F16</f>
        <v>61710.000000000015</v>
      </c>
      <c r="G13" s="30">
        <f>'Forecast Assumptions'!G24*'Forecast Assumptions'!G16</f>
        <v>68609.178000000029</v>
      </c>
      <c r="H13" s="30">
        <f>'Forecast Assumptions'!H24*'Forecast Assumptions'!H16</f>
        <v>75579.870484800034</v>
      </c>
      <c r="I13" s="30">
        <f>'Forecast Assumptions'!I24*'Forecast Assumptions'!I16</f>
        <v>82487.870647110773</v>
      </c>
    </row>
    <row r="14" spans="2:9" ht="15" customHeight="1" x14ac:dyDescent="0.25">
      <c r="B14" s="24" t="s">
        <v>61</v>
      </c>
      <c r="C14" s="25" t="s">
        <v>11</v>
      </c>
      <c r="D14" s="34"/>
      <c r="E14" s="31">
        <f>E8-SUM(E11:E13)</f>
        <v>452000</v>
      </c>
      <c r="F14" s="31">
        <f t="shared" ref="F14:I14" si="3">F8-SUM(F11:F13)</f>
        <v>522653.99999999994</v>
      </c>
      <c r="G14" s="31">
        <f t="shared" si="3"/>
        <v>598668.85320000001</v>
      </c>
      <c r="H14" s="31">
        <f t="shared" si="3"/>
        <v>679241.86384032015</v>
      </c>
      <c r="I14" s="31">
        <f t="shared" si="3"/>
        <v>763300.42853203241</v>
      </c>
    </row>
    <row r="15" spans="2:9" ht="15" customHeight="1" x14ac:dyDescent="0.25">
      <c r="B15" s="27" t="s">
        <v>62</v>
      </c>
      <c r="C15" s="15" t="s">
        <v>1</v>
      </c>
      <c r="E15" s="29">
        <f>E14/E8</f>
        <v>0.64113475177304968</v>
      </c>
      <c r="F15" s="29"/>
      <c r="G15" s="29"/>
      <c r="H15" s="29"/>
      <c r="I15" s="29"/>
    </row>
    <row r="17" spans="2:10" ht="15" customHeight="1" x14ac:dyDescent="0.25">
      <c r="B17" s="35" t="s">
        <v>17</v>
      </c>
      <c r="C17" s="36"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5" t="s">
        <v>19</v>
      </c>
      <c r="C18" s="36"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5" t="s">
        <v>18</v>
      </c>
      <c r="C19" s="36"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5" t="s">
        <v>20</v>
      </c>
      <c r="C20" s="36"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E14-SUM(E17:E20)</f>
        <v>227000</v>
      </c>
      <c r="F21" s="31">
        <f t="shared" ref="F21:I21" si="4">F14-SUM(F17:F20)</f>
        <v>287603.99999999994</v>
      </c>
      <c r="G21" s="31">
        <f t="shared" si="4"/>
        <v>353102.35320000001</v>
      </c>
      <c r="H21" s="31">
        <f t="shared" si="4"/>
        <v>422670.11884032015</v>
      </c>
      <c r="I21" s="31">
        <f t="shared" si="4"/>
        <v>495211.36868203245</v>
      </c>
    </row>
    <row r="22" spans="2:10" ht="15" customHeight="1" x14ac:dyDescent="0.25">
      <c r="B22" s="27" t="s">
        <v>62</v>
      </c>
      <c r="C22" s="15" t="s">
        <v>1</v>
      </c>
      <c r="E22" s="32">
        <f>E21/E14-1</f>
        <v>-0.49778761061946908</v>
      </c>
      <c r="F22" s="32">
        <f t="shared" ref="F22:I22" si="5">F21/F14-1</f>
        <v>-0.44972390912534876</v>
      </c>
      <c r="G22" s="32">
        <f t="shared" si="5"/>
        <v>-0.41018753303666944</v>
      </c>
      <c r="H22" s="32">
        <f t="shared" si="5"/>
        <v>-0.37773252600978713</v>
      </c>
      <c r="I22" s="32">
        <f t="shared" si="5"/>
        <v>-0.35122351544539898</v>
      </c>
    </row>
    <row r="24" spans="2:10" ht="15" customHeight="1" x14ac:dyDescent="0.25">
      <c r="B24" s="35" t="s">
        <v>77</v>
      </c>
      <c r="C24" s="36"/>
      <c r="E24" s="30">
        <f>'P&amp;L Forecast'!E8*'Forecast Assumptions'!E33*-1</f>
        <v>35250</v>
      </c>
      <c r="F24" s="30">
        <f>'P&amp;L Forecast'!F8*'Forecast Assumptions'!F33*-1</f>
        <v>38309.699999999997</v>
      </c>
      <c r="G24" s="30">
        <f>'P&amp;L Forecast'!G8*'Forecast Assumptions'!G33*-1</f>
        <v>41142.198240000005</v>
      </c>
      <c r="H24" s="30">
        <f>'P&amp;L Forecast'!H8*'Forecast Assumptions'!H33*-1</f>
        <v>43643.643892992011</v>
      </c>
      <c r="I24" s="30">
        <f>'P&amp;L Forecast'!I8*'Forecast Assumptions'!I33*-1</f>
        <v>45709.78534034967</v>
      </c>
      <c r="J24" s="35"/>
    </row>
    <row r="25" spans="2:10" ht="15" customHeight="1" x14ac:dyDescent="0.25">
      <c r="B25" s="24" t="s">
        <v>63</v>
      </c>
      <c r="C25" s="25" t="s">
        <v>11</v>
      </c>
      <c r="D25" s="26"/>
      <c r="E25" s="31">
        <f>E21-E24</f>
        <v>191750</v>
      </c>
      <c r="F25" s="31">
        <f t="shared" ref="F25:I25" si="6">F21-F24</f>
        <v>249294.29999999993</v>
      </c>
      <c r="G25" s="31">
        <f t="shared" si="6"/>
        <v>311960.15496000001</v>
      </c>
      <c r="H25" s="31">
        <f t="shared" si="6"/>
        <v>379026.47494732816</v>
      </c>
      <c r="I25" s="31">
        <f t="shared" si="6"/>
        <v>449501.5833416828</v>
      </c>
      <c r="J25" s="35"/>
    </row>
    <row r="26" spans="2:10" ht="15" customHeight="1" x14ac:dyDescent="0.25">
      <c r="B26" s="27" t="s">
        <v>62</v>
      </c>
      <c r="C26" s="15" t="s">
        <v>1</v>
      </c>
      <c r="E26" s="32">
        <f>E25/E8</f>
        <v>0.27198581560283686</v>
      </c>
      <c r="F26" s="32">
        <f t="shared" ref="F26:I26" si="7">F25/F8</f>
        <v>0.30909872042850756</v>
      </c>
      <c r="G26" s="32">
        <f t="shared" si="7"/>
        <v>0.34121188399582214</v>
      </c>
      <c r="H26" s="32">
        <f t="shared" si="7"/>
        <v>0.36909441440676899</v>
      </c>
      <c r="I26" s="32">
        <f t="shared" si="7"/>
        <v>0.393352609289015</v>
      </c>
      <c r="J26" s="35"/>
    </row>
    <row r="28" spans="2:10" ht="15" customHeight="1" x14ac:dyDescent="0.25">
      <c r="B28" s="4" t="s">
        <v>64</v>
      </c>
      <c r="C28" s="15" t="s">
        <v>11</v>
      </c>
      <c r="E28" s="37"/>
      <c r="F28" s="37"/>
      <c r="G28" s="37"/>
      <c r="H28" s="37"/>
      <c r="I28" s="37"/>
    </row>
    <row r="29" spans="2:10" ht="15" customHeight="1" x14ac:dyDescent="0.25">
      <c r="B29" s="24" t="s">
        <v>65</v>
      </c>
      <c r="C29" s="25" t="s">
        <v>11</v>
      </c>
      <c r="D29" s="26"/>
      <c r="E29" s="26">
        <f t="shared" ref="E29" si="8">SUM(E25,E28)</f>
        <v>191750</v>
      </c>
      <c r="F29" s="26">
        <f>SUM(F25,F28)</f>
        <v>249294.29999999993</v>
      </c>
      <c r="G29" s="26">
        <f t="shared" ref="G29:I29" si="9">SUM(G25,G28)</f>
        <v>311960.15496000001</v>
      </c>
      <c r="H29" s="26">
        <f t="shared" si="9"/>
        <v>379026.47494732816</v>
      </c>
      <c r="I29" s="26">
        <f t="shared" si="9"/>
        <v>449501.5833416828</v>
      </c>
    </row>
    <row r="30" spans="2:10" ht="15" customHeight="1" x14ac:dyDescent="0.25">
      <c r="B30" s="27" t="s">
        <v>62</v>
      </c>
      <c r="C30" s="15" t="s">
        <v>1</v>
      </c>
      <c r="E30" s="28">
        <f>E29/E$8</f>
        <v>0.27198581560283686</v>
      </c>
      <c r="F30" s="28">
        <f t="shared" ref="F30:I30" si="10">F29/F$8</f>
        <v>0.30909872042850756</v>
      </c>
      <c r="G30" s="28">
        <f t="shared" si="10"/>
        <v>0.34121188399582214</v>
      </c>
      <c r="H30" s="28">
        <f t="shared" si="10"/>
        <v>0.36909441440676899</v>
      </c>
      <c r="I30" s="28">
        <f t="shared" si="10"/>
        <v>0.393352609289015</v>
      </c>
    </row>
    <row r="32" spans="2:10" ht="15" customHeight="1" x14ac:dyDescent="0.25">
      <c r="B32" s="35" t="s">
        <v>78</v>
      </c>
      <c r="C32" s="36"/>
      <c r="E32" s="30">
        <f>E29*'Forecast Assumptions'!E43</f>
        <v>40267.5</v>
      </c>
      <c r="F32" s="30">
        <f>F29*'Forecast Assumptions'!F43</f>
        <v>52351.802999999985</v>
      </c>
      <c r="G32" s="30">
        <f>G29*'Forecast Assumptions'!G43</f>
        <v>65511.632541600004</v>
      </c>
      <c r="H32" s="30">
        <f>H29*'Forecast Assumptions'!H43</f>
        <v>79595.559738938915</v>
      </c>
      <c r="I32" s="30">
        <f>I29*'Forecast Assumptions'!I43</f>
        <v>94395.332501753379</v>
      </c>
    </row>
    <row r="33" spans="1:9" ht="15" customHeight="1" x14ac:dyDescent="0.25">
      <c r="B33" s="24" t="s">
        <v>66</v>
      </c>
      <c r="C33" s="25" t="s">
        <v>11</v>
      </c>
      <c r="D33" s="26"/>
      <c r="E33" s="31">
        <f>E25-E32</f>
        <v>151482.5</v>
      </c>
      <c r="F33" s="31">
        <f t="shared" ref="F33:I33" si="11">F25-F32</f>
        <v>196942.49699999994</v>
      </c>
      <c r="G33" s="31">
        <f t="shared" si="11"/>
        <v>246448.52241840001</v>
      </c>
      <c r="H33" s="31">
        <f t="shared" si="11"/>
        <v>299430.91520838923</v>
      </c>
      <c r="I33" s="31">
        <f t="shared" si="11"/>
        <v>355106.25083992945</v>
      </c>
    </row>
    <row r="34" spans="1:9" ht="15" customHeight="1" x14ac:dyDescent="0.25">
      <c r="B34" s="27" t="s">
        <v>62</v>
      </c>
      <c r="C34" s="15" t="s">
        <v>1</v>
      </c>
      <c r="E34" s="32">
        <f>E33/E8</f>
        <v>0.21486879432624115</v>
      </c>
      <c r="F34" s="32">
        <f t="shared" ref="F34:I34" si="12">F33/F8</f>
        <v>0.24418798913852099</v>
      </c>
      <c r="G34" s="32">
        <f t="shared" si="12"/>
        <v>0.26955738835669951</v>
      </c>
      <c r="H34" s="32">
        <f t="shared" si="12"/>
        <v>0.29158458738134746</v>
      </c>
      <c r="I34" s="32">
        <f t="shared" si="12"/>
        <v>0.3107485613383219</v>
      </c>
    </row>
    <row r="36" spans="1:9" ht="15" customHeight="1" x14ac:dyDescent="0.25">
      <c r="B36" s="35" t="s">
        <v>38</v>
      </c>
      <c r="C36" s="36"/>
      <c r="E36" s="38">
        <f>'Forecast Assumptions'!E39</f>
        <v>0.6</v>
      </c>
      <c r="F36" s="38">
        <f>'Forecast Assumptions'!F39</f>
        <v>0.6</v>
      </c>
      <c r="G36" s="38">
        <f>'Forecast Assumptions'!G39</f>
        <v>0.6</v>
      </c>
      <c r="H36" s="38">
        <f>'Forecast Assumptions'!H39</f>
        <v>0.6</v>
      </c>
      <c r="I36" s="38">
        <f>'Forecast Assumptions'!I39</f>
        <v>0.6</v>
      </c>
    </row>
    <row r="37" spans="1:9" ht="15" customHeight="1" x14ac:dyDescent="0.25">
      <c r="B37" s="24" t="s">
        <v>67</v>
      </c>
      <c r="C37" s="25" t="s">
        <v>11</v>
      </c>
      <c r="D37" s="26"/>
      <c r="E37" s="31">
        <f>E36*E33</f>
        <v>90889.5</v>
      </c>
      <c r="F37" s="31">
        <f t="shared" ref="F37:I37" si="13">F36*F33</f>
        <v>118165.49819999996</v>
      </c>
      <c r="G37" s="31">
        <f t="shared" si="13"/>
        <v>147869.11345104</v>
      </c>
      <c r="H37" s="31">
        <f t="shared" si="13"/>
        <v>179658.54912503352</v>
      </c>
      <c r="I37" s="31">
        <f t="shared" si="13"/>
        <v>213063.75050395765</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Glossary</vt:lpstr>
      <vt:lpstr>Forecast Assumptions</vt:lpstr>
      <vt:lpstr>P&amp;L Forecast</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sheebatjose@gmail.com</cp:lastModifiedBy>
  <dcterms:created xsi:type="dcterms:W3CDTF">2020-07-20T11:12:49Z</dcterms:created>
  <dcterms:modified xsi:type="dcterms:W3CDTF">2023-11-23T03:12:21Z</dcterms:modified>
</cp:coreProperties>
</file>