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00_2021_S_강의\2021S\AI_빅데이터MBA\실습_텍스트마이닝\텍스트크롤링\"/>
    </mc:Choice>
  </mc:AlternateContent>
  <bookViews>
    <workbookView xWindow="0" yWindow="0" windowWidth="28800" windowHeight="12285"/>
  </bookViews>
  <sheets>
    <sheet name="시트1" sheetId="1" r:id="rId1"/>
  </sheets>
  <calcPr calcId="162913"/>
</workbook>
</file>

<file path=xl/calcChain.xml><?xml version="1.0" encoding="utf-8"?>
<calcChain xmlns="http://schemas.openxmlformats.org/spreadsheetml/2006/main">
  <c r="E101" i="1" l="1"/>
  <c r="D100" i="1"/>
  <c r="C99" i="1"/>
  <c r="B98" i="1"/>
  <c r="A97" i="1"/>
  <c r="E95" i="1"/>
  <c r="D94" i="1"/>
  <c r="C93" i="1"/>
  <c r="B92" i="1"/>
  <c r="A91" i="1"/>
  <c r="E89" i="1"/>
  <c r="D88" i="1"/>
  <c r="C87" i="1"/>
  <c r="B86" i="1"/>
  <c r="A85" i="1"/>
  <c r="E83" i="1"/>
  <c r="D82" i="1"/>
  <c r="C81" i="1"/>
  <c r="B80" i="1"/>
  <c r="A79" i="1"/>
  <c r="E77" i="1"/>
  <c r="D76" i="1"/>
  <c r="C75" i="1"/>
  <c r="B74" i="1"/>
  <c r="A73" i="1"/>
  <c r="E71" i="1"/>
  <c r="D70" i="1"/>
  <c r="C69" i="1"/>
  <c r="B68" i="1"/>
  <c r="A67" i="1"/>
  <c r="E65" i="1"/>
  <c r="D64" i="1"/>
  <c r="C63" i="1"/>
  <c r="B62" i="1"/>
  <c r="A61" i="1"/>
  <c r="E59" i="1"/>
  <c r="D58" i="1"/>
  <c r="C57" i="1"/>
  <c r="B56" i="1"/>
  <c r="A55" i="1"/>
  <c r="E53" i="1"/>
  <c r="D52" i="1"/>
  <c r="C51" i="1"/>
  <c r="B50" i="1"/>
  <c r="A49" i="1"/>
  <c r="E47" i="1"/>
  <c r="D46" i="1"/>
  <c r="C45" i="1"/>
  <c r="B44" i="1"/>
  <c r="A43" i="1"/>
  <c r="E41" i="1"/>
  <c r="D40" i="1"/>
  <c r="C39" i="1"/>
  <c r="B38" i="1"/>
  <c r="A37" i="1"/>
  <c r="E35" i="1"/>
  <c r="D34" i="1"/>
  <c r="C33" i="1"/>
  <c r="B32" i="1"/>
  <c r="A31" i="1"/>
  <c r="E29" i="1"/>
  <c r="D28" i="1"/>
  <c r="C27" i="1"/>
  <c r="B26" i="1"/>
  <c r="A25" i="1"/>
  <c r="E23" i="1"/>
  <c r="D22" i="1"/>
  <c r="C21" i="1"/>
  <c r="B20" i="1"/>
  <c r="A19" i="1"/>
  <c r="E17" i="1"/>
  <c r="D16" i="1"/>
  <c r="C15" i="1"/>
  <c r="B14" i="1"/>
  <c r="A13" i="1"/>
  <c r="E11" i="1"/>
  <c r="D10" i="1"/>
  <c r="C9" i="1"/>
  <c r="B8" i="1"/>
  <c r="A7" i="1"/>
  <c r="E5" i="1"/>
  <c r="D4" i="1"/>
  <c r="C3" i="1"/>
  <c r="B2" i="1"/>
  <c r="A1" i="1"/>
  <c r="C100" i="1"/>
  <c r="B99" i="1"/>
  <c r="A98" i="1"/>
  <c r="E96" i="1"/>
  <c r="D95" i="1"/>
  <c r="C94" i="1"/>
  <c r="B93" i="1"/>
  <c r="A92" i="1"/>
  <c r="E90" i="1"/>
  <c r="D89" i="1"/>
  <c r="C88" i="1"/>
  <c r="B87" i="1"/>
  <c r="A86" i="1"/>
  <c r="E84" i="1"/>
  <c r="D83" i="1"/>
  <c r="C82" i="1"/>
  <c r="B81" i="1"/>
  <c r="A80" i="1"/>
  <c r="E78" i="1"/>
  <c r="D77" i="1"/>
  <c r="C76" i="1"/>
  <c r="B75" i="1"/>
  <c r="A74" i="1"/>
  <c r="E72" i="1"/>
  <c r="D71" i="1"/>
  <c r="C70" i="1"/>
  <c r="B69" i="1"/>
  <c r="A68" i="1"/>
  <c r="E66" i="1"/>
  <c r="D65" i="1"/>
  <c r="C64" i="1"/>
  <c r="B63" i="1"/>
  <c r="A62" i="1"/>
  <c r="E60" i="1"/>
  <c r="D59" i="1"/>
  <c r="C58" i="1"/>
  <c r="B57" i="1"/>
  <c r="A56" i="1"/>
  <c r="E54" i="1"/>
  <c r="D53" i="1"/>
  <c r="C52" i="1"/>
  <c r="B51" i="1"/>
  <c r="C101" i="1"/>
  <c r="B100" i="1"/>
  <c r="A99" i="1"/>
  <c r="E97" i="1"/>
  <c r="D96" i="1"/>
  <c r="C95" i="1"/>
  <c r="B94" i="1"/>
  <c r="A93" i="1"/>
  <c r="E91" i="1"/>
  <c r="D90" i="1"/>
  <c r="C89" i="1"/>
  <c r="B88" i="1"/>
  <c r="A87" i="1"/>
  <c r="E85" i="1"/>
  <c r="D84" i="1"/>
  <c r="C83" i="1"/>
  <c r="B82" i="1"/>
  <c r="A81" i="1"/>
  <c r="E79" i="1"/>
  <c r="D78" i="1"/>
  <c r="C77" i="1"/>
  <c r="B76" i="1"/>
  <c r="A75" i="1"/>
  <c r="E73" i="1"/>
  <c r="D72" i="1"/>
  <c r="C71" i="1"/>
  <c r="B70" i="1"/>
  <c r="A69" i="1"/>
  <c r="E67" i="1"/>
  <c r="D66" i="1"/>
  <c r="C65" i="1"/>
  <c r="B64" i="1"/>
  <c r="A63" i="1"/>
  <c r="E61" i="1"/>
  <c r="D60" i="1"/>
  <c r="C59" i="1"/>
  <c r="B58" i="1"/>
  <c r="A57" i="1"/>
  <c r="E55" i="1"/>
  <c r="D54" i="1"/>
  <c r="C53" i="1"/>
  <c r="B52" i="1"/>
  <c r="A51" i="1"/>
  <c r="E49" i="1"/>
  <c r="D48" i="1"/>
  <c r="C47" i="1"/>
  <c r="B46" i="1"/>
  <c r="A45" i="1"/>
  <c r="E43" i="1"/>
  <c r="D42" i="1"/>
  <c r="C41" i="1"/>
  <c r="B40" i="1"/>
  <c r="A39" i="1"/>
  <c r="E37" i="1"/>
  <c r="D36" i="1"/>
  <c r="C35" i="1"/>
  <c r="B34" i="1"/>
  <c r="A33" i="1"/>
  <c r="E31" i="1"/>
  <c r="D30" i="1"/>
  <c r="C29" i="1"/>
  <c r="B28" i="1"/>
  <c r="A27" i="1"/>
  <c r="E25" i="1"/>
  <c r="D24" i="1"/>
  <c r="C23" i="1"/>
  <c r="B22" i="1"/>
  <c r="A21" i="1"/>
  <c r="E19" i="1"/>
  <c r="D18" i="1"/>
  <c r="C17" i="1"/>
  <c r="B16" i="1"/>
  <c r="A15" i="1"/>
  <c r="E13" i="1"/>
  <c r="D12" i="1"/>
  <c r="C11" i="1"/>
  <c r="B10" i="1"/>
  <c r="A9" i="1"/>
  <c r="E7" i="1"/>
  <c r="D6" i="1"/>
  <c r="C5" i="1"/>
  <c r="B4" i="1"/>
  <c r="A3" i="1"/>
  <c r="E1" i="1"/>
  <c r="A101" i="1"/>
  <c r="D98" i="1"/>
  <c r="C97" i="1"/>
  <c r="A95" i="1"/>
  <c r="D92" i="1"/>
  <c r="B90" i="1"/>
  <c r="E87" i="1"/>
  <c r="D86" i="1"/>
  <c r="B84" i="1"/>
  <c r="E81" i="1"/>
  <c r="C79" i="1"/>
  <c r="E75" i="1"/>
  <c r="B72" i="1"/>
  <c r="D68" i="1"/>
  <c r="C67" i="1"/>
  <c r="A65" i="1"/>
  <c r="D62" i="1"/>
  <c r="B60" i="1"/>
  <c r="E57" i="1"/>
  <c r="B54" i="1"/>
  <c r="E51" i="1"/>
  <c r="B48" i="1"/>
  <c r="E45" i="1"/>
  <c r="D44" i="1"/>
  <c r="A41" i="1"/>
  <c r="C37" i="1"/>
  <c r="A35" i="1"/>
  <c r="D32" i="1"/>
  <c r="C31" i="1"/>
  <c r="A29" i="1"/>
  <c r="D26" i="1"/>
  <c r="B24" i="1"/>
  <c r="E21" i="1"/>
  <c r="B101" i="1"/>
  <c r="A100" i="1"/>
  <c r="E98" i="1"/>
  <c r="D97" i="1"/>
  <c r="C96" i="1"/>
  <c r="B95" i="1"/>
  <c r="A94" i="1"/>
  <c r="E92" i="1"/>
  <c r="D91" i="1"/>
  <c r="C90" i="1"/>
  <c r="B89" i="1"/>
  <c r="A88" i="1"/>
  <c r="E86" i="1"/>
  <c r="D85" i="1"/>
  <c r="C84" i="1"/>
  <c r="B83" i="1"/>
  <c r="A82" i="1"/>
  <c r="E80" i="1"/>
  <c r="D79" i="1"/>
  <c r="C78" i="1"/>
  <c r="B77" i="1"/>
  <c r="A76" i="1"/>
  <c r="E74" i="1"/>
  <c r="D73" i="1"/>
  <c r="C72" i="1"/>
  <c r="B71" i="1"/>
  <c r="A70" i="1"/>
  <c r="E68" i="1"/>
  <c r="D67" i="1"/>
  <c r="C66" i="1"/>
  <c r="B65" i="1"/>
  <c r="A64" i="1"/>
  <c r="E62" i="1"/>
  <c r="D61" i="1"/>
  <c r="C60" i="1"/>
  <c r="B59" i="1"/>
  <c r="A58" i="1"/>
  <c r="E56" i="1"/>
  <c r="D55" i="1"/>
  <c r="C54" i="1"/>
  <c r="B53" i="1"/>
  <c r="A52" i="1"/>
  <c r="E50" i="1"/>
  <c r="D49" i="1"/>
  <c r="C48" i="1"/>
  <c r="B47" i="1"/>
  <c r="A46" i="1"/>
  <c r="E44" i="1"/>
  <c r="D43" i="1"/>
  <c r="C42" i="1"/>
  <c r="B41" i="1"/>
  <c r="A40" i="1"/>
  <c r="E38" i="1"/>
  <c r="D37" i="1"/>
  <c r="C36" i="1"/>
  <c r="B35" i="1"/>
  <c r="A34" i="1"/>
  <c r="E32" i="1"/>
  <c r="D31" i="1"/>
  <c r="C30" i="1"/>
  <c r="B29" i="1"/>
  <c r="A28" i="1"/>
  <c r="E26" i="1"/>
  <c r="D25" i="1"/>
  <c r="C24" i="1"/>
  <c r="B23" i="1"/>
  <c r="A22" i="1"/>
  <c r="E20" i="1"/>
  <c r="D19" i="1"/>
  <c r="C18" i="1"/>
  <c r="B17" i="1"/>
  <c r="A16" i="1"/>
  <c r="E14" i="1"/>
  <c r="D13" i="1"/>
  <c r="C12" i="1"/>
  <c r="B11" i="1"/>
  <c r="A10" i="1"/>
  <c r="E8" i="1"/>
  <c r="D7" i="1"/>
  <c r="C6" i="1"/>
  <c r="B5" i="1"/>
  <c r="A4" i="1"/>
  <c r="E2" i="1"/>
  <c r="D1" i="1"/>
  <c r="E99" i="1"/>
  <c r="B96" i="1"/>
  <c r="E93" i="1"/>
  <c r="C91" i="1"/>
  <c r="A89" i="1"/>
  <c r="C85" i="1"/>
  <c r="A83" i="1"/>
  <c r="D80" i="1"/>
  <c r="B78" i="1"/>
  <c r="A77" i="1"/>
  <c r="D74" i="1"/>
  <c r="C73" i="1"/>
  <c r="E69" i="1"/>
  <c r="B66" i="1"/>
  <c r="E63" i="1"/>
  <c r="C61" i="1"/>
  <c r="A59" i="1"/>
  <c r="D56" i="1"/>
  <c r="C55" i="1"/>
  <c r="A53" i="1"/>
  <c r="D50" i="1"/>
  <c r="C49" i="1"/>
  <c r="A47" i="1"/>
  <c r="C43" i="1"/>
  <c r="B42" i="1"/>
  <c r="E39" i="1"/>
  <c r="B36" i="1"/>
  <c r="E33" i="1"/>
  <c r="B30" i="1"/>
  <c r="E27" i="1"/>
  <c r="A23" i="1"/>
  <c r="D20" i="1"/>
  <c r="A71" i="1"/>
  <c r="D38" i="1"/>
  <c r="C25" i="1"/>
  <c r="E100" i="1"/>
  <c r="D99" i="1"/>
  <c r="C98" i="1"/>
  <c r="B97" i="1"/>
  <c r="A96" i="1"/>
  <c r="E94" i="1"/>
  <c r="D93" i="1"/>
  <c r="C92" i="1"/>
  <c r="B91" i="1"/>
  <c r="A90" i="1"/>
  <c r="E88" i="1"/>
  <c r="D87" i="1"/>
  <c r="C86" i="1"/>
  <c r="B85" i="1"/>
  <c r="A84" i="1"/>
  <c r="E82" i="1"/>
  <c r="D81" i="1"/>
  <c r="C80" i="1"/>
  <c r="B79" i="1"/>
  <c r="A78" i="1"/>
  <c r="E76" i="1"/>
  <c r="D75" i="1"/>
  <c r="C74" i="1"/>
  <c r="B73" i="1"/>
  <c r="A72" i="1"/>
  <c r="E70" i="1"/>
  <c r="D69" i="1"/>
  <c r="C68" i="1"/>
  <c r="B67" i="1"/>
  <c r="A66" i="1"/>
  <c r="E64" i="1"/>
  <c r="D63" i="1"/>
  <c r="C62" i="1"/>
  <c r="B61" i="1"/>
  <c r="A60" i="1"/>
  <c r="E58" i="1"/>
  <c r="D57" i="1"/>
  <c r="C56" i="1"/>
  <c r="B55" i="1"/>
  <c r="A54" i="1"/>
  <c r="E52" i="1"/>
  <c r="D51" i="1"/>
  <c r="C50" i="1"/>
  <c r="B49" i="1"/>
  <c r="A48" i="1"/>
  <c r="E46" i="1"/>
  <c r="D45" i="1"/>
  <c r="C44" i="1"/>
  <c r="B43" i="1"/>
  <c r="A42" i="1"/>
  <c r="E40" i="1"/>
  <c r="D39" i="1"/>
  <c r="C38" i="1"/>
  <c r="B37" i="1"/>
  <c r="A36" i="1"/>
  <c r="E34" i="1"/>
  <c r="D33" i="1"/>
  <c r="C32" i="1"/>
  <c r="B31" i="1"/>
  <c r="A30" i="1"/>
  <c r="E28" i="1"/>
  <c r="D27" i="1"/>
  <c r="C26" i="1"/>
  <c r="B25" i="1"/>
  <c r="A24" i="1"/>
  <c r="E22" i="1"/>
  <c r="D21" i="1"/>
  <c r="C20" i="1"/>
  <c r="B19" i="1"/>
  <c r="A18" i="1"/>
  <c r="E16" i="1"/>
  <c r="D15" i="1"/>
  <c r="C14" i="1"/>
  <c r="B13" i="1"/>
  <c r="A12" i="1"/>
  <c r="E10" i="1"/>
  <c r="D9" i="1"/>
  <c r="C8" i="1"/>
  <c r="B7" i="1"/>
  <c r="A6" i="1"/>
  <c r="E4" i="1"/>
  <c r="D3" i="1"/>
  <c r="C2" i="1"/>
  <c r="B1" i="1"/>
  <c r="D101" i="1"/>
  <c r="A44" i="1"/>
  <c r="E36" i="1"/>
  <c r="D29" i="1"/>
  <c r="C22" i="1"/>
  <c r="D17" i="1"/>
  <c r="A14" i="1"/>
  <c r="C10" i="1"/>
  <c r="E6" i="1"/>
  <c r="B3" i="1"/>
  <c r="A50" i="1"/>
  <c r="E42" i="1"/>
  <c r="D35" i="1"/>
  <c r="C28" i="1"/>
  <c r="B21" i="1"/>
  <c r="A17" i="1"/>
  <c r="C13" i="1"/>
  <c r="E9" i="1"/>
  <c r="A20" i="1"/>
  <c r="D5" i="1"/>
  <c r="D47" i="1"/>
  <c r="A26" i="1"/>
  <c r="C19" i="1"/>
  <c r="A5" i="1"/>
  <c r="B39" i="1"/>
  <c r="E18" i="1"/>
  <c r="A8" i="1"/>
  <c r="E48" i="1"/>
  <c r="D41" i="1"/>
  <c r="C34" i="1"/>
  <c r="B27" i="1"/>
  <c r="E12" i="1"/>
  <c r="B33" i="1"/>
  <c r="B12" i="1"/>
  <c r="D8" i="1"/>
  <c r="C46" i="1"/>
  <c r="B15" i="1"/>
  <c r="C4" i="1"/>
  <c r="B45" i="1"/>
  <c r="A38" i="1"/>
  <c r="E30" i="1"/>
  <c r="D23" i="1"/>
  <c r="B18" i="1"/>
  <c r="D14" i="1"/>
  <c r="A11" i="1"/>
  <c r="C7" i="1"/>
  <c r="E3" i="1"/>
  <c r="B6" i="1"/>
  <c r="D2" i="1"/>
  <c r="C16" i="1"/>
  <c r="B9" i="1"/>
  <c r="A2" i="1"/>
  <c r="C40" i="1"/>
  <c r="E15" i="1"/>
  <c r="C1" i="1"/>
  <c r="A32" i="1"/>
  <c r="E24" i="1"/>
  <c r="D11" i="1"/>
</calcChain>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rgb="FF000000"/>
      <name val="Arial"/>
    </font>
    <font>
      <sz val="10"/>
      <color theme="1"/>
      <name val="Arial"/>
    </font>
    <font>
      <u/>
      <sz val="10"/>
      <color rgb="FF0000FF"/>
      <name val="Arial"/>
    </font>
    <font>
      <sz val="8"/>
      <name val="돋움"/>
      <family val="3"/>
      <charset val="129"/>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applyFont="1" applyAlignment="1"/>
    <xf numFmtId="0" fontId="1" fillId="0" borderId="0" xfId="0" applyFont="1"/>
    <xf numFmtId="0" fontId="2" fillId="0" borderId="0" xfId="0" applyFont="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www.munhwa.com/news/view.html?no=2021040201030139176001" TargetMode="External"/><Relationship Id="rId21" Type="http://schemas.openxmlformats.org/officeDocument/2006/relationships/hyperlink" Target="http://news.mt.co.kr/mtview.php?no=2021040210160783809" TargetMode="External"/><Relationship Id="rId42" Type="http://schemas.openxmlformats.org/officeDocument/2006/relationships/hyperlink" Target="https://www.asiatoday.co.kr/view.php?key=20210402010001128" TargetMode="External"/><Relationship Id="rId47" Type="http://schemas.openxmlformats.org/officeDocument/2006/relationships/hyperlink" Target="http://www.ajunews.com/view/20210402110330055" TargetMode="External"/><Relationship Id="rId63" Type="http://schemas.openxmlformats.org/officeDocument/2006/relationships/hyperlink" Target="http://www.edaily.co.kr/news/newspath.asp?newsid=01423526629012184" TargetMode="External"/><Relationship Id="rId68" Type="http://schemas.openxmlformats.org/officeDocument/2006/relationships/hyperlink" Target="http://www.finomy.com/news/articleView.html?idxno=91183" TargetMode="External"/><Relationship Id="rId84" Type="http://schemas.openxmlformats.org/officeDocument/2006/relationships/hyperlink" Target="http://www.betanews.net:8080/article/1260129.html" TargetMode="External"/><Relationship Id="rId89" Type="http://schemas.openxmlformats.org/officeDocument/2006/relationships/hyperlink" Target="http://www.beyondpost.co.kr/view.php?ud=2021040117030540336cf2d78c68_30" TargetMode="External"/><Relationship Id="rId16" Type="http://schemas.openxmlformats.org/officeDocument/2006/relationships/hyperlink" Target="https://news.mtn.co.kr/newscenter/news_viewer.mtn?gidx=2021040210532224717" TargetMode="External"/><Relationship Id="rId11" Type="http://schemas.openxmlformats.org/officeDocument/2006/relationships/hyperlink" Target="http://www.digitaltoday.co.kr/news/articleView.html?idxno=269721" TargetMode="External"/><Relationship Id="rId32" Type="http://schemas.openxmlformats.org/officeDocument/2006/relationships/hyperlink" Target="https://www.sedaily.com/NewsView/22KXEM5ZP3" TargetMode="External"/><Relationship Id="rId37" Type="http://schemas.openxmlformats.org/officeDocument/2006/relationships/hyperlink" Target="https://view.asiae.co.kr/article/2021040209313509143" TargetMode="External"/><Relationship Id="rId53" Type="http://schemas.openxmlformats.org/officeDocument/2006/relationships/hyperlink" Target="http://news.kbs.co.kr/news/view.do?ncd=5153576&amp;ref=A" TargetMode="External"/><Relationship Id="rId58" Type="http://schemas.openxmlformats.org/officeDocument/2006/relationships/hyperlink" Target="http://www.newstomato.com/ReadNews.aspx?no=1034315" TargetMode="External"/><Relationship Id="rId74" Type="http://schemas.openxmlformats.org/officeDocument/2006/relationships/hyperlink" Target="http://cc.newdaily.co.kr/site/data/html/2021/04/02/2021040200003.html" TargetMode="External"/><Relationship Id="rId79" Type="http://schemas.openxmlformats.org/officeDocument/2006/relationships/hyperlink" Target="http://www.ajunews.com/view/20210401172719749" TargetMode="External"/><Relationship Id="rId5" Type="http://schemas.openxmlformats.org/officeDocument/2006/relationships/hyperlink" Target="http://www.skyedaily.com/news/news_view.html?ID=127571" TargetMode="External"/><Relationship Id="rId90" Type="http://schemas.openxmlformats.org/officeDocument/2006/relationships/hyperlink" Target="http://www.edaily.co.kr/news/newspath.asp?newsid=01348086629012184" TargetMode="External"/><Relationship Id="rId95" Type="http://schemas.openxmlformats.org/officeDocument/2006/relationships/hyperlink" Target="https://www.asiatoday.co.kr/view.php?key=20210402010000951" TargetMode="External"/><Relationship Id="rId22" Type="http://schemas.openxmlformats.org/officeDocument/2006/relationships/hyperlink" Target="http://www.newstomato.com/ReadNews.aspx?no=1035470" TargetMode="External"/><Relationship Id="rId27" Type="http://schemas.openxmlformats.org/officeDocument/2006/relationships/hyperlink" Target="https://view.asiae.co.kr/article/2021040116360443896" TargetMode="External"/><Relationship Id="rId43" Type="http://schemas.openxmlformats.org/officeDocument/2006/relationships/hyperlink" Target="http://news.heraldcorp.com/view.php?ud=20210402000370" TargetMode="External"/><Relationship Id="rId48" Type="http://schemas.openxmlformats.org/officeDocument/2006/relationships/hyperlink" Target="http://theviewers.co.kr/View.aspx?No=1549370" TargetMode="External"/><Relationship Id="rId64" Type="http://schemas.openxmlformats.org/officeDocument/2006/relationships/hyperlink" Target="http://kpenews.com/View.aspx?No=1549159" TargetMode="External"/><Relationship Id="rId69" Type="http://schemas.openxmlformats.org/officeDocument/2006/relationships/hyperlink" Target="http://news.kbs.co.kr/news/view.do?ncd=5153546&amp;ref=A" TargetMode="External"/><Relationship Id="rId80" Type="http://schemas.openxmlformats.org/officeDocument/2006/relationships/hyperlink" Target="http://www.ajunews.com/view/20210401192034792" TargetMode="External"/><Relationship Id="rId85" Type="http://schemas.openxmlformats.org/officeDocument/2006/relationships/hyperlink" Target="https://www.businesspost.co.kr/BP?command=article_view&amp;num=224781" TargetMode="External"/><Relationship Id="rId12" Type="http://schemas.openxmlformats.org/officeDocument/2006/relationships/hyperlink" Target="http://www.munhwa.com/news/view.html?no=2021040201072021337001" TargetMode="External"/><Relationship Id="rId17" Type="http://schemas.openxmlformats.org/officeDocument/2006/relationships/hyperlink" Target="https://www.businesspost.co.kr/BP?command=article_view&amp;num=224812" TargetMode="External"/><Relationship Id="rId25" Type="http://schemas.openxmlformats.org/officeDocument/2006/relationships/hyperlink" Target="http://news.mt.co.kr/mtview.php?no=2021040210484772906" TargetMode="External"/><Relationship Id="rId33" Type="http://schemas.openxmlformats.org/officeDocument/2006/relationships/hyperlink" Target="http://www.straightnews.co.kr/news/articleView.html?idxno=101812" TargetMode="External"/><Relationship Id="rId38" Type="http://schemas.openxmlformats.org/officeDocument/2006/relationships/hyperlink" Target="https://view.asiae.co.kr/article/2021040210302535020" TargetMode="External"/><Relationship Id="rId46" Type="http://schemas.openxmlformats.org/officeDocument/2006/relationships/hyperlink" Target="http://mbnmoney.mbn.co.kr/news/view?news_no=MM1004314109" TargetMode="External"/><Relationship Id="rId59" Type="http://schemas.openxmlformats.org/officeDocument/2006/relationships/hyperlink" Target="https://decenter.kr/NewsView/22KXESXG3K" TargetMode="External"/><Relationship Id="rId67" Type="http://schemas.openxmlformats.org/officeDocument/2006/relationships/hyperlink" Target="http://www.ajunews.com/view/20210402080049857" TargetMode="External"/><Relationship Id="rId20" Type="http://schemas.openxmlformats.org/officeDocument/2006/relationships/hyperlink" Target="https://www.theguru.co.kr/news/article.html?no=20224" TargetMode="External"/><Relationship Id="rId41" Type="http://schemas.openxmlformats.org/officeDocument/2006/relationships/hyperlink" Target="http://news.mk.co.kr/newsRead.php?no=315489&amp;year=2021" TargetMode="External"/><Relationship Id="rId54" Type="http://schemas.openxmlformats.org/officeDocument/2006/relationships/hyperlink" Target="https://www.hankyung.com/it/article/202104020637g" TargetMode="External"/><Relationship Id="rId62" Type="http://schemas.openxmlformats.org/officeDocument/2006/relationships/hyperlink" Target="https://view.asiae.co.kr/article/2021040208191259875" TargetMode="External"/><Relationship Id="rId70" Type="http://schemas.openxmlformats.org/officeDocument/2006/relationships/hyperlink" Target="http://yna.kr/AKR20210402025200009?did=1195m" TargetMode="External"/><Relationship Id="rId75" Type="http://schemas.openxmlformats.org/officeDocument/2006/relationships/hyperlink" Target="https://www.chosun.com/economy/int_economy/2021/04/02/OPOSSAI3KBA5DLGC6RYVMHZ4TA/?utm_source=naver&amp;utm_medium=referral&amp;utm_campaign=naver-news" TargetMode="External"/><Relationship Id="rId83" Type="http://schemas.openxmlformats.org/officeDocument/2006/relationships/hyperlink" Target="https://www.etoday.co.kr/news/view/2010954" TargetMode="External"/><Relationship Id="rId88" Type="http://schemas.openxmlformats.org/officeDocument/2006/relationships/hyperlink" Target="http://www.thekpm.com/view.php?ud=2021040207575684667addc4692d_17" TargetMode="External"/><Relationship Id="rId91" Type="http://schemas.openxmlformats.org/officeDocument/2006/relationships/hyperlink" Target="http://moneys.mt.co.kr/news/mwView.php?no=2021040207598011999" TargetMode="External"/><Relationship Id="rId96" Type="http://schemas.openxmlformats.org/officeDocument/2006/relationships/hyperlink" Target="http://www.outsourcing.co.kr/news/articleView.html?idxno=90565" TargetMode="External"/><Relationship Id="rId1" Type="http://schemas.openxmlformats.org/officeDocument/2006/relationships/hyperlink" Target="http://news.kbs.co.kr/news/view.do?ncd=5153815&amp;ref=A" TargetMode="External"/><Relationship Id="rId6" Type="http://schemas.openxmlformats.org/officeDocument/2006/relationships/hyperlink" Target="https://www.businesspost.co.kr/BP?command=article_view&amp;num=224828" TargetMode="External"/><Relationship Id="rId15" Type="http://schemas.openxmlformats.org/officeDocument/2006/relationships/hyperlink" Target="http://www.opinionnews.co.kr/news/articleView.html?idxno=48422" TargetMode="External"/><Relationship Id="rId23" Type="http://schemas.openxmlformats.org/officeDocument/2006/relationships/hyperlink" Target="http://www.mediapen.com/news/view/615385" TargetMode="External"/><Relationship Id="rId28" Type="http://schemas.openxmlformats.org/officeDocument/2006/relationships/hyperlink" Target="https://view.asiae.co.kr/article/2021040209590557669" TargetMode="External"/><Relationship Id="rId36" Type="http://schemas.openxmlformats.org/officeDocument/2006/relationships/hyperlink" Target="http://www.fntimes.com/html/view.php?ud=202104021023147963cdd99e6472_18" TargetMode="External"/><Relationship Id="rId49" Type="http://schemas.openxmlformats.org/officeDocument/2006/relationships/hyperlink" Target="https://www.dailian.co.kr/news/view/978490/?sc=Naver" TargetMode="External"/><Relationship Id="rId57" Type="http://schemas.openxmlformats.org/officeDocument/2006/relationships/hyperlink" Target="http://yna.kr/AKR20210402025251009?did=1195m" TargetMode="External"/><Relationship Id="rId10" Type="http://schemas.openxmlformats.org/officeDocument/2006/relationships/hyperlink" Target="https://www.hankyung.com/international/article/202104021831i" TargetMode="External"/><Relationship Id="rId31" Type="http://schemas.openxmlformats.org/officeDocument/2006/relationships/hyperlink" Target="http://mbnmoney.mbn.co.kr/news/view?news_no=MM1004314162" TargetMode="External"/><Relationship Id="rId44" Type="http://schemas.openxmlformats.org/officeDocument/2006/relationships/hyperlink" Target="http://news.heraldcorp.com/view.php?ud=20210402000360" TargetMode="External"/><Relationship Id="rId52" Type="http://schemas.openxmlformats.org/officeDocument/2006/relationships/hyperlink" Target="https://www.asiatime.co.kr/article/20210401500438" TargetMode="External"/><Relationship Id="rId60" Type="http://schemas.openxmlformats.org/officeDocument/2006/relationships/hyperlink" Target="http://news.mk.co.kr/newsRead.php?no=314317&amp;year=2021" TargetMode="External"/><Relationship Id="rId65" Type="http://schemas.openxmlformats.org/officeDocument/2006/relationships/hyperlink" Target="https://biz.sbs.co.kr/article_hub/20000009898?division=NAVER" TargetMode="External"/><Relationship Id="rId73" Type="http://schemas.openxmlformats.org/officeDocument/2006/relationships/hyperlink" Target="https://biz.chosun.com/site/data/html_dir/2021/04/02/2021040200453.html?utm_source=naver&amp;utm_medium=original&amp;utm_campaign=biz" TargetMode="External"/><Relationship Id="rId78" Type="http://schemas.openxmlformats.org/officeDocument/2006/relationships/hyperlink" Target="http://www.ajunews.com/view/20210401191036790" TargetMode="External"/><Relationship Id="rId81" Type="http://schemas.openxmlformats.org/officeDocument/2006/relationships/hyperlink" Target="http://www.ajunews.com/view/20210401190358789" TargetMode="External"/><Relationship Id="rId86" Type="http://schemas.openxmlformats.org/officeDocument/2006/relationships/hyperlink" Target="http://www.hkbs.co.kr/news/articleView.html?idxno=624925" TargetMode="External"/><Relationship Id="rId94" Type="http://schemas.openxmlformats.org/officeDocument/2006/relationships/hyperlink" Target="https://view.asiae.co.kr/article/2021040207580158736" TargetMode="External"/><Relationship Id="rId99" Type="http://schemas.openxmlformats.org/officeDocument/2006/relationships/hyperlink" Target="http://news.mk.co.kr/newsRead.php?no=314253&amp;year=2021" TargetMode="External"/><Relationship Id="rId101" Type="http://schemas.openxmlformats.org/officeDocument/2006/relationships/printerSettings" Target="../printerSettings/printerSettings1.bin"/><Relationship Id="rId4" Type="http://schemas.openxmlformats.org/officeDocument/2006/relationships/hyperlink" Target="http://www.edaily.co.kr/news/newspath.asp?newsid=02391126629012184" TargetMode="External"/><Relationship Id="rId9" Type="http://schemas.openxmlformats.org/officeDocument/2006/relationships/hyperlink" Target="https://news.mtn.co.kr/newscenter/news_viewer.mtn?gidx=2021040211442146613" TargetMode="External"/><Relationship Id="rId13" Type="http://schemas.openxmlformats.org/officeDocument/2006/relationships/hyperlink" Target="http://www.munhwa.com/news/view.html?no=2021040201072003024001" TargetMode="External"/><Relationship Id="rId18" Type="http://schemas.openxmlformats.org/officeDocument/2006/relationships/hyperlink" Target="http://www.ggilbo.com/news/articleView.html?idxno=838305" TargetMode="External"/><Relationship Id="rId39" Type="http://schemas.openxmlformats.org/officeDocument/2006/relationships/hyperlink" Target="http://www.smedaily.co.kr/news/articleView.html?idxno=200855" TargetMode="External"/><Relationship Id="rId34" Type="http://schemas.openxmlformats.org/officeDocument/2006/relationships/hyperlink" Target="http://www.choicenews.co.kr/news/articleView.html?idxno=80518" TargetMode="External"/><Relationship Id="rId50" Type="http://schemas.openxmlformats.org/officeDocument/2006/relationships/hyperlink" Target="http://www.hani.co.kr/arti/international/globaleconomy/989366.html" TargetMode="External"/><Relationship Id="rId55" Type="http://schemas.openxmlformats.org/officeDocument/2006/relationships/hyperlink" Target="https://www.news1.kr/articles/?4261439" TargetMode="External"/><Relationship Id="rId76" Type="http://schemas.openxmlformats.org/officeDocument/2006/relationships/hyperlink" Target="http://www.cctoday.co.kr/news/articleView.html?idxno=2134526" TargetMode="External"/><Relationship Id="rId97" Type="http://schemas.openxmlformats.org/officeDocument/2006/relationships/hyperlink" Target="https://view.asiae.co.kr/article/2021040207480818610" TargetMode="External"/><Relationship Id="rId7" Type="http://schemas.openxmlformats.org/officeDocument/2006/relationships/hyperlink" Target="https://www.businesspost.co.kr/BP?command=article_view&amp;num=224820" TargetMode="External"/><Relationship Id="rId71" Type="http://schemas.openxmlformats.org/officeDocument/2006/relationships/hyperlink" Target="http://www.seoulfn.com/news/articleView.html?idxno=415592" TargetMode="External"/><Relationship Id="rId92" Type="http://schemas.openxmlformats.org/officeDocument/2006/relationships/hyperlink" Target="http://moneys.mt.co.kr/news/mwView.php?no=2021040120068058983" TargetMode="External"/><Relationship Id="rId2" Type="http://schemas.openxmlformats.org/officeDocument/2006/relationships/hyperlink" Target="https://www.businesspost.co.kr/BP?command=article_view&amp;num=224843" TargetMode="External"/><Relationship Id="rId29" Type="http://schemas.openxmlformats.org/officeDocument/2006/relationships/hyperlink" Target="http://news.heraldcorp.com/view.php?ud=20210402000492" TargetMode="External"/><Relationship Id="rId24" Type="http://schemas.openxmlformats.org/officeDocument/2006/relationships/hyperlink" Target="https://www.asiatoday.co.kr/view.php?key=20210402010001145" TargetMode="External"/><Relationship Id="rId40" Type="http://schemas.openxmlformats.org/officeDocument/2006/relationships/hyperlink" Target="http://www.nbntv.co.kr/news/articleView.html?idxno=923189" TargetMode="External"/><Relationship Id="rId45" Type="http://schemas.openxmlformats.org/officeDocument/2006/relationships/hyperlink" Target="http://news.heraldcorp.com/view.php?ud=20210402000369" TargetMode="External"/><Relationship Id="rId66" Type="http://schemas.openxmlformats.org/officeDocument/2006/relationships/hyperlink" Target="https://biz.sbs.co.kr/article_hub/20000009900?division=NAVER" TargetMode="External"/><Relationship Id="rId87" Type="http://schemas.openxmlformats.org/officeDocument/2006/relationships/hyperlink" Target="http://www.segye.com/content/html/2021/04/01/20210401513744.html?OutUrl=naver" TargetMode="External"/><Relationship Id="rId61" Type="http://schemas.openxmlformats.org/officeDocument/2006/relationships/hyperlink" Target="http://www.wowtv.co.kr/NewsCenter/News/Read?articleId=A202104020047&amp;t=NN" TargetMode="External"/><Relationship Id="rId82" Type="http://schemas.openxmlformats.org/officeDocument/2006/relationships/hyperlink" Target="http://www.betanews.net:8080/article/1260130.html" TargetMode="External"/><Relationship Id="rId19" Type="http://schemas.openxmlformats.org/officeDocument/2006/relationships/hyperlink" Target="https://zdnet.co.kr/view/?no=20210402113755" TargetMode="External"/><Relationship Id="rId14" Type="http://schemas.openxmlformats.org/officeDocument/2006/relationships/hyperlink" Target="http://yna.kr/AKR20210401164751017?did=1195m" TargetMode="External"/><Relationship Id="rId30" Type="http://schemas.openxmlformats.org/officeDocument/2006/relationships/hyperlink" Target="http://www.kpinews.co.kr/news/articleView.html?idxno=142448" TargetMode="External"/><Relationship Id="rId35" Type="http://schemas.openxmlformats.org/officeDocument/2006/relationships/hyperlink" Target="http://news.tvchosun.com/site/data/html_dir/2021/04/02/2021040290066.html" TargetMode="External"/><Relationship Id="rId56" Type="http://schemas.openxmlformats.org/officeDocument/2006/relationships/hyperlink" Target="https://www.news1.kr/articles/?4261398" TargetMode="External"/><Relationship Id="rId77" Type="http://schemas.openxmlformats.org/officeDocument/2006/relationships/hyperlink" Target="http://www.fntimes.com/html/view.php?ud=2021040207545785666c0eb6f11e_18" TargetMode="External"/><Relationship Id="rId100" Type="http://schemas.openxmlformats.org/officeDocument/2006/relationships/hyperlink" Target="https://www.econovill.com/news/articleView.html?idxno=526005" TargetMode="External"/><Relationship Id="rId8" Type="http://schemas.openxmlformats.org/officeDocument/2006/relationships/hyperlink" Target="https://www.ekn.kr/web/view.php?key=20210402010000396" TargetMode="External"/><Relationship Id="rId51" Type="http://schemas.openxmlformats.org/officeDocument/2006/relationships/hyperlink" Target="https://biz.chosun.com/site/data/html_dir/2021/04/02/2021040200503.html?utm_source=naver&amp;utm_medium=original&amp;utm_campaign=biz" TargetMode="External"/><Relationship Id="rId72" Type="http://schemas.openxmlformats.org/officeDocument/2006/relationships/hyperlink" Target="http://www.newsis.com/view/?id=NISX20210402_0001392642&amp;cID=10401&amp;pID=10400" TargetMode="External"/><Relationship Id="rId93" Type="http://schemas.openxmlformats.org/officeDocument/2006/relationships/hyperlink" Target="http://yna.kr/AKR20210402018500505?did=1195m" TargetMode="External"/><Relationship Id="rId98" Type="http://schemas.openxmlformats.org/officeDocument/2006/relationships/hyperlink" Target="https://www.etoday.co.kr/news/view/2011292" TargetMode="External"/><Relationship Id="rId3" Type="http://schemas.openxmlformats.org/officeDocument/2006/relationships/hyperlink" Target="http://www.techholic.co.kr/news/articleView.html?idxno=19739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1"/>
  <sheetViews>
    <sheetView tabSelected="1" workbookViewId="0">
      <selection activeCell="E1" sqref="E1:E1048576"/>
    </sheetView>
  </sheetViews>
  <sheetFormatPr defaultColWidth="14.42578125" defaultRowHeight="15.75" customHeight="1" x14ac:dyDescent="0.2"/>
  <sheetData>
    <row r="1" spans="1:5" x14ac:dyDescent="0.2">
      <c r="A1" s="1" t="str">
        <f ca="1">IFERROR(__xludf.DUMMYFUNCTION("importfeed(""http://newssearch.naver.com/search.naver?where=rss&amp;query=삼성전자"",""items"",true,100)"),"Title")</f>
        <v>Title</v>
      </c>
      <c r="B1" s="1" t="str">
        <f ca="1">IFERROR(__xludf.DUMMYFUNCTION("""COMPUTED_VALUE"""),"Author")</f>
        <v>Author</v>
      </c>
      <c r="C1" s="1" t="str">
        <f ca="1">IFERROR(__xludf.DUMMYFUNCTION("""COMPUTED_VALUE"""),"URL")</f>
        <v>URL</v>
      </c>
      <c r="D1" s="1" t="str">
        <f ca="1">IFERROR(__xludf.DUMMYFUNCTION("""COMPUTED_VALUE"""),"Date Created")</f>
        <v>Date Created</v>
      </c>
      <c r="E1" s="1" t="str">
        <f ca="1">IFERROR(__xludf.DUMMYFUNCTION("""COMPUTED_VALUE"""),"Summary")</f>
        <v>Summary</v>
      </c>
    </row>
    <row r="2" spans="1:5" x14ac:dyDescent="0.2">
      <c r="A2" s="1" t="str">
        <f ca="1">IFERROR(__xludf.DUMMYFUNCTION("""COMPUTED_VALUE"""),"미 백악관, 12일 ‘반도체 대란’ 대응회의 개최…삼성도 초청")</f>
        <v>미 백악관, 12일 ‘반도체 대란’ 대응회의 개최…삼성도 초청</v>
      </c>
      <c r="B2" s="1" t="str">
        <f ca="1">IFERROR(__xludf.DUMMYFUNCTION("""COMPUTED_VALUE"""),"KBS")</f>
        <v>KBS</v>
      </c>
      <c r="C2" s="2" t="str">
        <f ca="1">IFERROR(__xludf.DUMMYFUNCTION("""COMPUTED_VALUE"""),"http://news.kbs.co.kr/news/view.do?ncd=5153815&amp;ref=A")</f>
        <v>http://news.kbs.co.kr/news/view.do?ncd=5153815&amp;ref=A</v>
      </c>
      <c r="D2" s="1" t="str">
        <f ca="1">IFERROR(__xludf.DUMMYFUNCTION("""COMPUTED_VALUE"""),"Fri, 02 Apr 2021 12:35:00 +0900")</f>
        <v>Fri, 02 Apr 2021 12:35:00 +0900</v>
      </c>
      <c r="E2" s="1" t="str">
        <f ca="1">IFERROR(__xludf.DUMMYFUNCTION("""COMPUTED_VALUE"""),"이 회의에는 삼성전자, 제너럴 모터스, 글로벌파운드리 등과 같은 반도체, 자동차, 테크기업 등이 다수 초청됐다고 한 소식통은 
전했습니다. 세계 반도체 칩 공급 물량 대부분은 삼성과 대만 TSMC 두 업체가 공급하고 있는데...")</f>
        <v>이 회의에는 삼성전자, 제너럴 모터스, 글로벌파운드리 등과 같은 반도체, 자동차, 테크기업 등이 다수 초청됐다고 한 소식통은 
전했습니다. 세계 반도체 칩 공급 물량 대부분은 삼성과 대만 TSMC 두 업체가 공급하고 있는데...</v>
      </c>
    </row>
    <row r="3" spans="1:5" x14ac:dyDescent="0.2">
      <c r="A3" s="1" t="str">
        <f ca="1">IFERROR(__xludf.DUMMYFUNCTION("""COMPUTED_VALUE"""),"코스피 코스닥 장중 상승, SG충방 TS인베스트먼트 경남스틸 급등")</f>
        <v>코스피 코스닥 장중 상승, SG충방 TS인베스트먼트 경남스틸 급등</v>
      </c>
      <c r="B3" s="1" t="str">
        <f ca="1">IFERROR(__xludf.DUMMYFUNCTION("""COMPUTED_VALUE"""),"비즈니스포스트")</f>
        <v>비즈니스포스트</v>
      </c>
      <c r="C3" s="2" t="str">
        <f ca="1">IFERROR(__xludf.DUMMYFUNCTION("""COMPUTED_VALUE"""),"https://www.businesspost.co.kr/BP?command=article_view&amp;num=224843")</f>
        <v>https://www.businesspost.co.kr/BP?command=article_view&amp;num=224843</v>
      </c>
      <c r="D3" s="1" t="str">
        <f ca="1">IFERROR(__xludf.DUMMYFUNCTION("""COMPUTED_VALUE"""),"Fri, 02 Apr 2021 12:25:00 +0900")</f>
        <v>Fri, 02 Apr 2021 12:25:00 +0900</v>
      </c>
      <c r="E3" s="1" t="str">
        <f ca="1">IFERROR(__xludf.DUMMYFUNCTION("""COMPUTED_VALUE"""),"시가총액 상위종목에서는 삼성전자(2.29%), SK하이닉스(0.36%), 네이버(0.26%), 삼성전자우(1.36%), 
LG화학(1.71%), 현대차(6.85%), 삼성SDI(0.30%), 카카오(0.20%) 등 주가가 오르고 있다. 반면 
삼성바이오로직스(-0.13%), 셀트리온...")</f>
        <v>시가총액 상위종목에서는 삼성전자(2.29%), SK하이닉스(0.36%), 네이버(0.26%), 삼성전자우(1.36%), 
LG화학(1.71%), 현대차(6.85%), 삼성SDI(0.30%), 카카오(0.20%) 등 주가가 오르고 있다. 반면 
삼성바이오로직스(-0.13%), 셀트리온...</v>
      </c>
    </row>
    <row r="4" spans="1:5" x14ac:dyDescent="0.2">
      <c r="A4" s="1" t="str">
        <f ca="1">IFERROR(__xludf.DUMMYFUNCTION("""COMPUTED_VALUE"""),"삼성전자, 백악관의 '반도체 대란' 대응회의 소집에 초청")</f>
        <v>삼성전자, 백악관의 '반도체 대란' 대응회의 소집에 초청</v>
      </c>
      <c r="B4" s="1" t="str">
        <f ca="1">IFERROR(__xludf.DUMMYFUNCTION("""COMPUTED_VALUE"""),"테크홀릭")</f>
        <v>테크홀릭</v>
      </c>
      <c r="C4" s="2" t="str">
        <f ca="1">IFERROR(__xludf.DUMMYFUNCTION("""COMPUTED_VALUE"""),"http://www.techholic.co.kr/news/articleView.html?idxno=197394")</f>
        <v>http://www.techholic.co.kr/news/articleView.html?idxno=197394</v>
      </c>
      <c r="D4" s="1" t="str">
        <f ca="1">IFERROR(__xludf.DUMMYFUNCTION("""COMPUTED_VALUE"""),"Fri, 02 Apr 2021 12:15:00 +0900")</f>
        <v>Fri, 02 Apr 2021 12:15:00 +0900</v>
      </c>
      <c r="E4" s="1" t="str">
        <f ca="1">IFERROR(__xludf.DUMMYFUNCTION("""COMPUTED_VALUE"""),"삼성전자가 미국 백악관의 '반도체 대란' 대응회의 소집에 초청 받았다. 블룸버그통신은 1일(현지시간) 조 바이든 미국 대통령의 국가안보 
및 경제 보좌관들이 오는 12일 반도체, 자동차 업체들과 만나 세계적인 반도체 칩 품귀...")</f>
        <v>삼성전자가 미국 백악관의 '반도체 대란' 대응회의 소집에 초청 받았다. 블룸버그통신은 1일(현지시간) 조 바이든 미국 대통령의 국가안보 
및 경제 보좌관들이 오는 12일 반도체, 자동차 업체들과 만나 세계적인 반도체 칩 품귀...</v>
      </c>
    </row>
    <row r="5" spans="1:5" x14ac:dyDescent="0.2">
      <c r="A5" s="1" t="str">
        <f ca="1">IFERROR(__xludf.DUMMYFUNCTION("""COMPUTED_VALUE"""),"양자보안 폰 ‘갤럭시A 퀀텀2’ 나온다")</f>
        <v>양자보안 폰 ‘갤럭시A 퀀텀2’ 나온다</v>
      </c>
      <c r="B5" s="1" t="str">
        <f ca="1">IFERROR(__xludf.DUMMYFUNCTION("""COMPUTED_VALUE"""),"이데일리")</f>
        <v>이데일리</v>
      </c>
      <c r="C5" s="2" t="str">
        <f ca="1">IFERROR(__xludf.DUMMYFUNCTION("""COMPUTED_VALUE"""),"http://www.edaily.co.kr/news/newspath.asp?newsid=02391126629012184")</f>
        <v>http://www.edaily.co.kr/news/newspath.asp?newsid=02391126629012184</v>
      </c>
      <c r="D5" s="1" t="str">
        <f ca="1">IFERROR(__xludf.DUMMYFUNCTION("""COMPUTED_VALUE"""),"Fri, 02 Apr 2021 12:09:00 +0900")</f>
        <v>Fri, 02 Apr 2021 12:09:00 +0900</v>
      </c>
      <c r="E5" s="1" t="str">
        <f ca="1">IFERROR(__xludf.DUMMYFUNCTION("""COMPUTED_VALUE"""),"삼성전자(005930)가 양자보안 기술이 적용된 스마트폰 ‘갤럭시A 퀀텀2’을 상반기 중에 출시할 전망이다. 지난해 삼성전자와 
SK텔레콤이 협력해 선보인 세계 최초 양자보안폰 ‘갤럭시A퀀텀’의 후속작이다. 구글플레이...")</f>
        <v>삼성전자(005930)가 양자보안 기술이 적용된 스마트폰 ‘갤럭시A 퀀텀2’을 상반기 중에 출시할 전망이다. 지난해 삼성전자와 
SK텔레콤이 협력해 선보인 세계 최초 양자보안폰 ‘갤럭시A퀀텀’의 후속작이다. 구글플레이...</v>
      </c>
    </row>
    <row r="6" spans="1:5" x14ac:dyDescent="0.2">
      <c r="A6" s="1" t="str">
        <f ca="1">IFERROR(__xludf.DUMMYFUNCTION("""COMPUTED_VALUE"""),"코로나19 후폭풍…지난해 1인당 영업이익 전년比 감소")</f>
        <v>코로나19 후폭풍…지난해 1인당 영업이익 전년比 감소</v>
      </c>
      <c r="B6" s="1" t="str">
        <f ca="1">IFERROR(__xludf.DUMMYFUNCTION("""COMPUTED_VALUE"""),"스카이데일리")</f>
        <v>스카이데일리</v>
      </c>
      <c r="C6" s="2" t="str">
        <f ca="1">IFERROR(__xludf.DUMMYFUNCTION("""COMPUTED_VALUE"""),"http://www.skyedaily.com/news/news_view.html?ID=127571")</f>
        <v>http://www.skyedaily.com/news/news_view.html?ID=127571</v>
      </c>
      <c r="D6" s="1" t="str">
        <f ca="1">IFERROR(__xludf.DUMMYFUNCTION("""COMPUTED_VALUE"""),"Fri, 02 Apr 2021 12:07:00 +0900")</f>
        <v>Fri, 02 Apr 2021 12:07:00 +0900</v>
      </c>
      <c r="E6" s="1" t="str">
        <f ca="1">IFERROR(__xludf.DUMMYFUNCTION("""COMPUTED_VALUE"""),"이어 △고려아연(6억1700만원) △금호석유화학 (5억5200만원) △현대글로비스(4억5800만원) △LG상사(4억100만원) 
△포스코인터내셔널(3억7300만원) △SK가스(3억6900만원) △KT&amp;G(3억3400만원) △삼성전자(3억2900만원) △한화...")</f>
        <v>이어 △고려아연(6억1700만원) △금호석유화학 (5억5200만원) △현대글로비스(4억5800만원) △LG상사(4억100만원) 
△포스코인터내셔널(3억7300만원) △SK가스(3억6900만원) △KT&amp;G(3억3400만원) △삼성전자(3억2900만원) △한화...</v>
      </c>
    </row>
    <row r="7" spans="1:5" x14ac:dyDescent="0.2">
      <c r="A7" s="1" t="str">
        <f ca="1">IFERROR(__xludf.DUMMYFUNCTION("""COMPUTED_VALUE"""),"[HotJobs100] 비즈니스피플이 엄선한 오늘의 채용-4월2일")</f>
        <v>[HotJobs100] 비즈니스피플이 엄선한 오늘의 채용-4월2일</v>
      </c>
      <c r="B7" s="1" t="str">
        <f ca="1">IFERROR(__xludf.DUMMYFUNCTION("""COMPUTED_VALUE"""),"비즈니스포스트")</f>
        <v>비즈니스포스트</v>
      </c>
      <c r="C7" s="2" t="str">
        <f ca="1">IFERROR(__xludf.DUMMYFUNCTION("""COMPUTED_VALUE"""),"https://www.businesspost.co.kr/BP?command=article_view&amp;num=224828")</f>
        <v>https://www.businesspost.co.kr/BP?command=article_view&amp;num=224828</v>
      </c>
      <c r="D7" s="1" t="str">
        <f ca="1">IFERROR(__xludf.DUMMYFUNCTION("""COMPUTED_VALUE"""),"Fri, 02 Apr 2021 12:02:00 +0900")</f>
        <v>Fri, 02 Apr 2021 12:02:00 +0900</v>
      </c>
      <c r="E7" s="1" t="str">
        <f ca="1">IFERROR(__xludf.DUMMYFUNCTION("""COMPUTED_VALUE"""),"◆ 삼성전자, 가스시설 안전관리책임자 채용 생활가전사업부에서 사업장과 협력사 가스시설 안전관리를 담당하고 환경안전법 관련 위험관리를 
수행할 경력자를 채용한다. 관련 실무 경력이 4년 이상인 사람에게 지원 자격이...")</f>
        <v>◆ 삼성전자, 가스시설 안전관리책임자 채용 생활가전사업부에서 사업장과 협력사 가스시설 안전관리를 담당하고 환경안전법 관련 위험관리를 
수행할 경력자를 채용한다. 관련 실무 경력이 4년 이상인 사람에게 지원 자격이...</v>
      </c>
    </row>
    <row r="8" spans="1:5" x14ac:dyDescent="0.2">
      <c r="A8" s="1" t="str">
        <f ca="1">IFERROR(__xludf.DUMMYFUNCTION("""COMPUTED_VALUE"""),"[3월5주차] 비즈니스피플 주간 임원인사 동향")</f>
        <v>[3월5주차] 비즈니스피플 주간 임원인사 동향</v>
      </c>
      <c r="B8" s="1" t="str">
        <f ca="1">IFERROR(__xludf.DUMMYFUNCTION("""COMPUTED_VALUE"""),"비즈니스포스트")</f>
        <v>비즈니스포스트</v>
      </c>
      <c r="C8" s="2" t="str">
        <f ca="1">IFERROR(__xludf.DUMMYFUNCTION("""COMPUTED_VALUE"""),"https://www.businesspost.co.kr/BP?command=article_view&amp;num=224820")</f>
        <v>https://www.businesspost.co.kr/BP?command=article_view&amp;num=224820</v>
      </c>
      <c r="D8" s="1" t="str">
        <f ca="1">IFERROR(__xludf.DUMMYFUNCTION("""COMPUTED_VALUE"""),"Fri, 02 Apr 2021 12:02:00 +0900")</f>
        <v>Fri, 02 Apr 2021 12:02:00 +0900</v>
      </c>
      <c r="E8" s="1" t="str">
        <f ca="1">IFERROR(__xludf.DUMMYFUNCTION("""COMPUTED_VALUE"""),"삼성전자와 글로벌 컨설팅기업 맥켄지, 두산을 거쳐 두산인프라코어에서 전략기획실, 기획조정실, 영업본부 등을 이끌었다. △교촌에프앤비 
대표이사 조은기 조은기 총괄사장이 교촌에프앤비 대표이사로 선임됐다. 소진세...")</f>
        <v>삼성전자와 글로벌 컨설팅기업 맥켄지, 두산을 거쳐 두산인프라코어에서 전략기획실, 기획조정실, 영업본부 등을 이끌었다. △교촌에프앤비 
대표이사 조은기 조은기 총괄사장이 교촌에프앤비 대표이사로 선임됐다. 소진세...</v>
      </c>
    </row>
    <row r="9" spans="1:5" x14ac:dyDescent="0.2">
      <c r="A9" s="1" t="str">
        <f ca="1">IFERROR(__xludf.DUMMYFUNCTION("""COMPUTED_VALUE"""),"코로나 이후 더 부유해진 세계 부호들...쿠팡 김범석도 6배 이상 올라")</f>
        <v>코로나 이후 더 부유해진 세계 부호들...쿠팡 김범석도 6배 이상 올라</v>
      </c>
      <c r="B9" s="1" t="str">
        <f ca="1">IFERROR(__xludf.DUMMYFUNCTION("""COMPUTED_VALUE"""),"에너지경제")</f>
        <v>에너지경제</v>
      </c>
      <c r="C9" s="2" t="str">
        <f ca="1">IFERROR(__xludf.DUMMYFUNCTION("""COMPUTED_VALUE"""),"https://www.ekn.kr/web/view.php?key=20210402010000396")</f>
        <v>https://www.ekn.kr/web/view.php?key=20210402010000396</v>
      </c>
      <c r="D9" s="1" t="str">
        <f ca="1">IFERROR(__xludf.DUMMYFUNCTION("""COMPUTED_VALUE"""),"Fri, 02 Apr 2021 12:00:00 +0900")</f>
        <v>Fri, 02 Apr 2021 12:00:00 +0900</v>
      </c>
      <c r="E9" s="1" t="str">
        <f ca="1">IFERROR(__xludf.DUMMYFUNCTION("""COMPUTED_VALUE"""),"이어 서정진 셀트리온 회장(138억 달러·150위), 김범수 카카오 이사회 의장(97억 달러·236위), 이재용 삼성전자 부회장(84억 
달러·287위), 권혁빈 스마일게이트 창업자(67억 달러·390위), 정몽구 현대차그룹 명예회장(59억...")</f>
        <v>이어 서정진 셀트리온 회장(138억 달러·150위), 김범수 카카오 이사회 의장(97억 달러·236위), 이재용 삼성전자 부회장(84억 
달러·287위), 권혁빈 스마일게이트 창업자(67억 달러·390위), 정몽구 현대차그룹 명예회장(59억...</v>
      </c>
    </row>
    <row r="10" spans="1:5" x14ac:dyDescent="0.2">
      <c r="A10" s="1" t="str">
        <f ca="1">IFERROR(__xludf.DUMMYFUNCTION("""COMPUTED_VALUE"""),"[딥사이트] 잔인한 4월, 실적으로 만개할 주식?")</f>
        <v>[딥사이트] 잔인한 4월, 실적으로 만개할 주식?</v>
      </c>
      <c r="B10" s="1" t="str">
        <f ca="1">IFERROR(__xludf.DUMMYFUNCTION("""COMPUTED_VALUE"""),"MTN")</f>
        <v>MTN</v>
      </c>
      <c r="C10" s="2" t="str">
        <f ca="1">IFERROR(__xludf.DUMMYFUNCTION("""COMPUTED_VALUE"""),"https://news.mtn.co.kr/newscenter/news_viewer.mtn?gidx=2021040211442146613")</f>
        <v>https://news.mtn.co.kr/newscenter/news_viewer.mtn?gidx=2021040211442146613</v>
      </c>
      <c r="D10" s="1" t="str">
        <f ca="1">IFERROR(__xludf.DUMMYFUNCTION("""COMPUTED_VALUE"""),"Fri, 02 Apr 2021 11:56:00 +0900")</f>
        <v>Fri, 02 Apr 2021 11:56:00 +0900</v>
      </c>
      <c r="E10" s="1" t="str">
        <f ca="1">IFERROR(__xludf.DUMMYFUNCTION("""COMPUTED_VALUE"""),"* 실적 눈높이 높아진 삼성전자, 다시 9만전자 갈까? - 반도체 슈퍼사이클 불구 주가는 미미 - 삼성전자 1분기 영업익 최대 
10조까지 전망 * 대표적인 코로나19 피해주, 올해는 다르다? - 백신경제 전환 불구 시장 내 덜 부각된...")</f>
        <v>* 실적 눈높이 높아진 삼성전자, 다시 9만전자 갈까? - 반도체 슈퍼사이클 불구 주가는 미미 - 삼성전자 1분기 영업익 최대 
10조까지 전망 * 대표적인 코로나19 피해주, 올해는 다르다? - 백신경제 전환 불구 시장 내 덜 부각된...</v>
      </c>
    </row>
    <row r="11" spans="1:5" x14ac:dyDescent="0.2">
      <c r="A11" s="1" t="str">
        <f ca="1">IFERROR(__xludf.DUMMYFUNCTION("""COMPUTED_VALUE"""),"세계 억만장자 2365명 1년새 재산 50% 늘었다")</f>
        <v>세계 억만장자 2365명 1년새 재산 50% 늘었다</v>
      </c>
      <c r="B11" s="1" t="str">
        <f ca="1">IFERROR(__xludf.DUMMYFUNCTION("""COMPUTED_VALUE"""),"한국경제")</f>
        <v>한국경제</v>
      </c>
      <c r="C11" s="2" t="str">
        <f ca="1">IFERROR(__xludf.DUMMYFUNCTION("""COMPUTED_VALUE"""),"https://www.hankyung.com/international/article/202104021831i")</f>
        <v>https://www.hankyung.com/international/article/202104021831i</v>
      </c>
      <c r="D11" s="1" t="str">
        <f ca="1">IFERROR(__xludf.DUMMYFUNCTION("""COMPUTED_VALUE"""),"Fri, 02 Apr 2021 11:55:00 +0900")</f>
        <v>Fri, 02 Apr 2021 11:55:00 +0900</v>
      </c>
      <c r="E11" s="1" t="str">
        <f ca="1">IFERROR(__xludf.DUMMYFUNCTION("""COMPUTED_VALUE"""),"이어 서정진 셀트리온 회장(138억달러·150위), 김범수 카카오 이사회 의장(97억달러·236위), 이재용 삼성전자 
부회장(84억달러·287위), 권혁빈 스마일게이트 창업자(67억달러·390위), 정몽구 현대차그룹 명예회장(59억달러...")</f>
        <v>이어 서정진 셀트리온 회장(138억달러·150위), 김범수 카카오 이사회 의장(97억달러·236위), 이재용 삼성전자 
부회장(84억달러·287위), 권혁빈 스마일게이트 창업자(67억달러·390위), 정몽구 현대차그룹 명예회장(59억달러...</v>
      </c>
    </row>
    <row r="12" spans="1:5" x14ac:dyDescent="0.2">
      <c r="A12" s="1" t="str">
        <f ca="1">IFERROR(__xludf.DUMMYFUNCTION("""COMPUTED_VALUE"""),"LG전자, 스마트폰 사업 철수 5일 이사회 결정...AS·업데이트는 어떻게?")</f>
        <v>LG전자, 스마트폰 사업 철수 5일 이사회 결정...AS·업데이트는 어떻게?</v>
      </c>
      <c r="B12" s="1" t="str">
        <f ca="1">IFERROR(__xludf.DUMMYFUNCTION("""COMPUTED_VALUE"""),"디지털투데이")</f>
        <v>디지털투데이</v>
      </c>
      <c r="C12" s="2" t="str">
        <f ca="1">IFERROR(__xludf.DUMMYFUNCTION("""COMPUTED_VALUE"""),"http://www.digitaltoday.co.kr/news/articleView.html?idxno=269721")</f>
        <v>http://www.digitaltoday.co.kr/news/articleView.html?idxno=269721</v>
      </c>
      <c r="D12" s="1" t="str">
        <f ca="1">IFERROR(__xludf.DUMMYFUNCTION("""COMPUTED_VALUE"""),"Fri, 02 Apr 2021 11:52:00 +0900")</f>
        <v>Fri, 02 Apr 2021 11:52:00 +0900</v>
      </c>
      <c r="E12" s="1" t="str">
        <f ca="1">IFERROR(__xludf.DUMMYFUNCTION("""COMPUTED_VALUE"""),"이어 삼성전자가 5G 스마트폰 출시 2주년 기념 '중고폰 추가 보상 프로그램' 대상에 LG 스마트폰 V50 씽큐가 포함됐다. 국내 
스마트폰 시장의 탑티어였던 LG전자가 스마트폰 사업을 완전 철수하게 되면서 시장에 미칠 파급력에...")</f>
        <v>이어 삼성전자가 5G 스마트폰 출시 2주년 기념 '중고폰 추가 보상 프로그램' 대상에 LG 스마트폰 V50 씽큐가 포함됐다. 국내 
스마트폰 시장의 탑티어였던 LG전자가 스마트폰 사업을 완전 철수하게 되면서 시장에 미칠 파급력에...</v>
      </c>
    </row>
    <row r="13" spans="1:5" x14ac:dyDescent="0.2">
      <c r="A13" s="1" t="str">
        <f ca="1">IFERROR(__xludf.DUMMYFUNCTION("""COMPUTED_VALUE"""),"부동자금, 한달새 21조 증가… 미국발 훈풍에 증시로 돌아올까")</f>
        <v>부동자금, 한달새 21조 증가… 미국발 훈풍에 증시로 돌아올까</v>
      </c>
      <c r="B13" s="1" t="str">
        <f ca="1">IFERROR(__xludf.DUMMYFUNCTION("""COMPUTED_VALUE"""),"문화일보")</f>
        <v>문화일보</v>
      </c>
      <c r="C13" s="2" t="str">
        <f ca="1">IFERROR(__xludf.DUMMYFUNCTION("""COMPUTED_VALUE"""),"http://www.munhwa.com/news/view.html?no=2021040201072021337001")</f>
        <v>http://www.munhwa.com/news/view.html?no=2021040201072021337001</v>
      </c>
      <c r="D13" s="1" t="str">
        <f ca="1">IFERROR(__xludf.DUMMYFUNCTION("""COMPUTED_VALUE"""),"Fri, 02 Apr 2021 11:51:00 +0900")</f>
        <v>Fri, 02 Apr 2021 11:51:00 +0900</v>
      </c>
      <c r="E13" s="1" t="str">
        <f ca="1">IFERROR(__xludf.DUMMYFUNCTION("""COMPUTED_VALUE"""),"62)을 끝으로 3100선 밑으로 내려온 뒤 횡보를 거듭했다. 대형주가 증시를 이끌고 있다. 삼성전자가 같은 시간 2.29% 올랐다. 
현대차와 기아차는 3월 판매 호조로 각각 6.16%, 4.19% 급등했다.")</f>
        <v>62)을 끝으로 3100선 밑으로 내려온 뒤 횡보를 거듭했다. 대형주가 증시를 이끌고 있다. 삼성전자가 같은 시간 2.29% 올랐다. 
현대차와 기아차는 3월 판매 호조로 각각 6.16%, 4.19% 급등했다.</v>
      </c>
    </row>
    <row r="14" spans="1:5" x14ac:dyDescent="0.2">
      <c r="A14" s="1" t="str">
        <f ca="1">IFERROR(__xludf.DUMMYFUNCTION("""COMPUTED_VALUE"""),"4차산업 패권·국가안보 차원…‘반도체 쇼크’ 전면대응 나선 美")</f>
        <v>4차산업 패권·국가안보 차원…‘반도체 쇼크’ 전면대응 나선 美</v>
      </c>
      <c r="B14" s="1" t="str">
        <f ca="1">IFERROR(__xludf.DUMMYFUNCTION("""COMPUTED_VALUE"""),"문화일보")</f>
        <v>문화일보</v>
      </c>
      <c r="C14" s="2" t="str">
        <f ca="1">IFERROR(__xludf.DUMMYFUNCTION("""COMPUTED_VALUE"""),"http://www.munhwa.com/news/view.html?no=2021040201072003024001")</f>
        <v>http://www.munhwa.com/news/view.html?no=2021040201072003024001</v>
      </c>
      <c r="D14" s="1" t="str">
        <f ca="1">IFERROR(__xludf.DUMMYFUNCTION("""COMPUTED_VALUE"""),"Fri, 02 Apr 2021 11:51:00 +0900")</f>
        <v>Fri, 02 Apr 2021 11:51:00 +0900</v>
      </c>
      <c r="E14" s="1" t="str">
        <f ca="1">IFERROR(__xludf.DUMMYFUNCTION("""COMPUTED_VALUE"""),"전문가들은 미국이 4차 산업 시대를 맞아 자국 내 반도체 생산 역량 강화에 나서고 있는 만큼, 오는 12일 백악관 대응회의에서 전반적인 
반도체 수급 상황을 점검하는 한편, 삼성전자 등을 상대로 추가 투자 등을 유도할 것으로...")</f>
        <v>전문가들은 미국이 4차 산업 시대를 맞아 자국 내 반도체 생산 역량 강화에 나서고 있는 만큼, 오는 12일 백악관 대응회의에서 전반적인 
반도체 수급 상황을 점검하는 한편, 삼성전자 등을 상대로 추가 투자 등을 유도할 것으로...</v>
      </c>
    </row>
    <row r="15" spans="1:5" x14ac:dyDescent="0.2">
      <c r="A15" s="1" t="str">
        <f ca="1">IFERROR(__xludf.DUMMYFUNCTION("""COMPUTED_VALUE"""),"조경식 과기부 2차관 ""5G서비스 당초 기대보다 미흡한것 사실""(종합)")</f>
        <v>조경식 과기부 2차관 "5G서비스 당초 기대보다 미흡한것 사실"(종합)</v>
      </c>
      <c r="B15" s="1" t="str">
        <f ca="1">IFERROR(__xludf.DUMMYFUNCTION("""COMPUTED_VALUE"""),"연합뉴스")</f>
        <v>연합뉴스</v>
      </c>
      <c r="C15" s="2" t="str">
        <f ca="1">IFERROR(__xludf.DUMMYFUNCTION("""COMPUTED_VALUE"""),"http://yna.kr/AKR20210401164751017?did=1195m")</f>
        <v>http://yna.kr/AKR20210401164751017?did=1195m</v>
      </c>
      <c r="D15" s="1" t="str">
        <f ca="1">IFERROR(__xludf.DUMMYFUNCTION("""COMPUTED_VALUE"""),"Fri, 02 Apr 2021 11:49:00 +0900")</f>
        <v>Fri, 02 Apr 2021 11:49:00 +0900</v>
      </c>
      <c r="E15" s="1" t="str">
        <f ca="1">IFERROR(__xludf.DUMMYFUNCTION("""COMPUTED_VALUE"""),"부문별로는 5G 통신장비 분야에서 삼성전자가 미국 이동통신사 버라이즌과 7조9천억원(66억4천만달러) 규모의 5G 네트워크 장비 공급 
계약을 맺었다. 장비·부품 부문 중소·중견기업 실적은 5G 상용화에 따른 망 투자 증가로...")</f>
        <v>부문별로는 5G 통신장비 분야에서 삼성전자가 미국 이동통신사 버라이즌과 7조9천억원(66억4천만달러) 규모의 5G 네트워크 장비 공급 
계약을 맺었다. 장비·부품 부문 중소·중견기업 실적은 5G 상용화에 따른 망 투자 증가로...</v>
      </c>
    </row>
    <row r="16" spans="1:5" x14ac:dyDescent="0.2">
      <c r="A16" s="1" t="str">
        <f ca="1">IFERROR(__xludf.DUMMYFUNCTION("""COMPUTED_VALUE"""),"낸드 2위 키옥시아, 매각 가능성 제기...'메모리 빅사이클' 이어질까")</f>
        <v>낸드 2위 키옥시아, 매각 가능성 제기...'메모리 빅사이클' 이어질까</v>
      </c>
      <c r="B16" s="1" t="str">
        <f ca="1">IFERROR(__xludf.DUMMYFUNCTION("""COMPUTED_VALUE"""),"오피니언뉴스")</f>
        <v>오피니언뉴스</v>
      </c>
      <c r="C16" s="2" t="str">
        <f ca="1">IFERROR(__xludf.DUMMYFUNCTION("""COMPUTED_VALUE"""),"http://www.opinionnews.co.kr/news/articleView.html?idxno=48422")</f>
        <v>http://www.opinionnews.co.kr/news/articleView.html?idxno=48422</v>
      </c>
      <c r="D16" s="1" t="str">
        <f ca="1">IFERROR(__xludf.DUMMYFUNCTION("""COMPUTED_VALUE"""),"Fri, 02 Apr 2021 11:46:00 +0900")</f>
        <v>Fri, 02 Apr 2021 11:46:00 +0900</v>
      </c>
      <c r="E16" s="1" t="str">
        <f ca="1">IFERROR(__xludf.DUMMYFUNCTION("""COMPUTED_VALUE"""),"1위는 32.9%의 점유율을 차지한 삼성전자다. 키옥시아의 뒤를 이어 3위는 웨스턴디지털(14.4%), 4위는 
SK하이닉스(11.6%)가 차지했다. 마이크론과 인텔이 각각 11.2%, 8.6%의 점유율을 차지했다. 금융투자업계에서는 키옥시아를...")</f>
        <v>1위는 32.9%의 점유율을 차지한 삼성전자다. 키옥시아의 뒤를 이어 3위는 웨스턴디지털(14.4%), 4위는 
SK하이닉스(11.6%)가 차지했다. 마이크론과 인텔이 각각 11.2%, 8.6%의 점유율을 차지했다. 금융투자업계에서는 키옥시아를...</v>
      </c>
    </row>
    <row r="17" spans="1:5" x14ac:dyDescent="0.2">
      <c r="A17" s="1" t="str">
        <f ca="1">IFERROR(__xludf.DUMMYFUNCTION("""COMPUTED_VALUE"""),"D램 이어 낸드도 재편 움직임…삼성 추격 거세진다")</f>
        <v>D램 이어 낸드도 재편 움직임…삼성 추격 거세진다</v>
      </c>
      <c r="B17" s="1" t="str">
        <f ca="1">IFERROR(__xludf.DUMMYFUNCTION("""COMPUTED_VALUE"""),"MTN")</f>
        <v>MTN</v>
      </c>
      <c r="C17" s="2" t="str">
        <f ca="1">IFERROR(__xludf.DUMMYFUNCTION("""COMPUTED_VALUE"""),"https://news.mtn.co.kr/newscenter/news_viewer.mtn?gidx=2021040210532224717")</f>
        <v>https://news.mtn.co.kr/newscenter/news_viewer.mtn?gidx=2021040210532224717</v>
      </c>
      <c r="D17" s="1" t="str">
        <f ca="1">IFERROR(__xludf.DUMMYFUNCTION("""COMPUTED_VALUE"""),"Fri, 02 Apr 2021 11:42:00 +0900")</f>
        <v>Fri, 02 Apr 2021 11:42:00 +0900</v>
      </c>
      <c r="E17" s="1" t="str">
        <f ca="1">IFERROR(__xludf.DUMMYFUNCTION("""COMPUTED_VALUE"""),"이번 빅딜이 이뤄지면 낸드플래시 시장은 3강 구도로 재편되고, 글로벌 1위인 삼성전자에 대한 추격도 거세질 전망입니다. 김이슬 
기자입니다. 미국 반도체 기업인 마이크론과 웨스턴디지털이 일본 키오시아 인수에 나선...")</f>
        <v>이번 빅딜이 이뤄지면 낸드플래시 시장은 3강 구도로 재편되고, 글로벌 1위인 삼성전자에 대한 추격도 거세질 전망입니다. 김이슬 
기자입니다. 미국 반도체 기업인 마이크론과 웨스턴디지털이 일본 키오시아 인수에 나선...</v>
      </c>
    </row>
    <row r="18" spans="1:5" x14ac:dyDescent="0.2">
      <c r="A18" s="1" t="str">
        <f ca="1">IFERROR(__xludf.DUMMYFUNCTION("""COMPUTED_VALUE"""),"미국 백악관 12일 반도체 공급부족 대응회의, 삼성전자도 참여")</f>
        <v>미국 백악관 12일 반도체 공급부족 대응회의, 삼성전자도 참여</v>
      </c>
      <c r="B18" s="1" t="str">
        <f ca="1">IFERROR(__xludf.DUMMYFUNCTION("""COMPUTED_VALUE"""),"비즈니스포스트")</f>
        <v>비즈니스포스트</v>
      </c>
      <c r="C18" s="2" t="str">
        <f ca="1">IFERROR(__xludf.DUMMYFUNCTION("""COMPUTED_VALUE"""),"https://www.businesspost.co.kr/BP?command=article_view&amp;num=224812")</f>
        <v>https://www.businesspost.co.kr/BP?command=article_view&amp;num=224812</v>
      </c>
      <c r="D18" s="1" t="str">
        <f ca="1">IFERROR(__xludf.DUMMYFUNCTION("""COMPUTED_VALUE"""),"Fri, 02 Apr 2021 11:40:00 +0900")</f>
        <v>Fri, 02 Apr 2021 11:40:00 +0900</v>
      </c>
      <c r="E18" s="1" t="str">
        <f ca="1">IFERROR(__xludf.DUMMYFUNCTION("""COMPUTED_VALUE"""),"미국 정부가 세계적 반도체 공급부족에 관한 대응방안을 논의하기 위해 삼성전자 등 반도체기업을 초청한다. 2일 미국 블룸버그에 따르면 조 
바이든 미국 대통령의 국가안보 및 경제보좌관들은 12일 반도체와 자동차업체들과...")</f>
        <v>미국 정부가 세계적 반도체 공급부족에 관한 대응방안을 논의하기 위해 삼성전자 등 반도체기업을 초청한다. 2일 미국 블룸버그에 따르면 조 
바이든 미국 대통령의 국가안보 및 경제보좌관들은 12일 반도체와 자동차업체들과...</v>
      </c>
    </row>
    <row r="19" spans="1:5" x14ac:dyDescent="0.2">
      <c r="A19" s="1" t="str">
        <f ca="1">IFERROR(__xludf.DUMMYFUNCTION("""COMPUTED_VALUE"""),"[오전 포털사이트 상위 검색 순위] 우량주들의 귀환 삼성전자,  SK하이닉스, 현대차 급등")</f>
        <v>[오전 포털사이트 상위 검색 순위] 우량주들의 귀환 삼성전자,  SK하이닉스, 현대차 급등</v>
      </c>
      <c r="B19" s="1" t="str">
        <f ca="1">IFERROR(__xludf.DUMMYFUNCTION("""COMPUTED_VALUE"""),"금강일보")</f>
        <v>금강일보</v>
      </c>
      <c r="C19" s="2" t="str">
        <f ca="1">IFERROR(__xludf.DUMMYFUNCTION("""COMPUTED_VALUE"""),"http://www.ggilbo.com/news/articleView.html?idxno=838305")</f>
        <v>http://www.ggilbo.com/news/articleView.html?idxno=838305</v>
      </c>
      <c r="D19" s="1" t="str">
        <f ca="1">IFERROR(__xludf.DUMMYFUNCTION("""COMPUTED_VALUE"""),"Fri, 02 Apr 2021 11:39:00 +0900")</f>
        <v>Fri, 02 Apr 2021 11:39:00 +0900</v>
      </c>
      <c r="E19" s="1" t="str">
        <f ca="1">IFERROR(__xludf.DUMMYFUNCTION("""COMPUTED_VALUE"""),"우량주들의 귀환 삼성전자, SK하이닉스, 현대차 급등 2일 우량주들이 대거 강세를 보이며 투자자들의 이목을 집중 시키고 있다. 
삼성전자는 +2.41%(1900원)상승한 8만4800원에 거래되고 있다. 삼성전자는...")</f>
        <v>우량주들의 귀환 삼성전자, SK하이닉스, 현대차 급등 2일 우량주들이 대거 강세를 보이며 투자자들의 이목을 집중 시키고 있다. 
삼성전자는 +2.41%(1900원)상승한 8만4800원에 거래되고 있다. 삼성전자는...</v>
      </c>
    </row>
    <row r="20" spans="1:5" x14ac:dyDescent="0.2">
      <c r="A20" s="1" t="str">
        <f ca="1">IFERROR(__xludf.DUMMYFUNCTION("""COMPUTED_VALUE"""),"펄어비스 '검은사막', 삼성 TV 'Neo QLED 8K' 광고에 깜짝 등장")</f>
        <v>펄어비스 '검은사막', 삼성 TV 'Neo QLED 8K' 광고에 깜짝 등장</v>
      </c>
      <c r="B20" s="1" t="str">
        <f ca="1">IFERROR(__xludf.DUMMYFUNCTION("""COMPUTED_VALUE"""),"ZDNet Korea")</f>
        <v>ZDNet Korea</v>
      </c>
      <c r="C20" s="2" t="str">
        <f ca="1">IFERROR(__xludf.DUMMYFUNCTION("""COMPUTED_VALUE"""),"https://zdnet.co.kr/view/?no=20210402113755")</f>
        <v>https://zdnet.co.kr/view/?no=20210402113755</v>
      </c>
      <c r="D20" s="1" t="str">
        <f ca="1">IFERROR(__xludf.DUMMYFUNCTION("""COMPUTED_VALUE"""),"Fri, 02 Apr 2021 11:39:00 +0900")</f>
        <v>Fri, 02 Apr 2021 11:39:00 +0900</v>
      </c>
      <c r="E20" s="1" t="str">
        <f ca="1">IFERROR(__xludf.DUMMYFUNCTION("""COMPUTED_VALUE"""),"펄어비스의 검은사막이 삼성전자의 신형 TV Neo QLED 8K의 광고 영상에 깜짝 등장했다. 이 같은 영상은 검은사막 등 고퀄리티 
게임도 신형 TV와 잘 어울린다는 점을 강조하기 위해 제작된 것으로 풀이된다. 2일 관련 업계에...")</f>
        <v>펄어비스의 검은사막이 삼성전자의 신형 TV Neo QLED 8K의 광고 영상에 깜짝 등장했다. 이 같은 영상은 검은사막 등 고퀄리티 
게임도 신형 TV와 잘 어울린다는 점을 강조하기 위해 제작된 것으로 풀이된다. 2일 관련 업계에...</v>
      </c>
    </row>
    <row r="21" spans="1:5" x14ac:dyDescent="0.2">
      <c r="A21" s="1" t="str">
        <f ca="1">IFERROR(__xludf.DUMMYFUNCTION("""COMPUTED_VALUE"""),"삼성, 남아공 국세청과 법적 공방서 '패소'…스마트폰 관세율 상향")</f>
        <v>삼성, 남아공 국세청과 법적 공방서 '패소'…스마트폰 관세율 상향</v>
      </c>
      <c r="B21" s="1" t="str">
        <f ca="1">IFERROR(__xludf.DUMMYFUNCTION("""COMPUTED_VALUE"""),"더구루")</f>
        <v>더구루</v>
      </c>
      <c r="C21" s="2" t="str">
        <f ca="1">IFERROR(__xludf.DUMMYFUNCTION("""COMPUTED_VALUE"""),"https://www.theguru.co.kr/news/article.html?no=20224")</f>
        <v>https://www.theguru.co.kr/news/article.html?no=20224</v>
      </c>
      <c r="D21" s="1" t="str">
        <f ca="1">IFERROR(__xludf.DUMMYFUNCTION("""COMPUTED_VALUE"""),"Fri, 02 Apr 2021 11:38:00 +0900")</f>
        <v>Fri, 02 Apr 2021 11:38:00 +0900</v>
      </c>
      <c r="E21" s="1" t="str">
        <f ca="1">IFERROR(__xludf.DUMMYFUNCTION("""COMPUTED_VALUE"""),"삼성, 갤럭시S7 세금 환급 신청 제품 정의 놓고 ""휴대전화"" vs ""휴대형 컴퓨터"" 남아공 법원 ""컴퓨터 기능 있어도 S7 본질은 
전화 기능"" [더구루=정예린 기자] 삼성전자가 남아프리카공화국 국세청(SARS)과 갤럭시S7의 관세를...")</f>
        <v>삼성, 갤럭시S7 세금 환급 신청 제품 정의 놓고 "휴대전화" vs "휴대형 컴퓨터" 남아공 법원 "컴퓨터 기능 있어도 S7 본질은 
전화 기능" [더구루=정예린 기자] 삼성전자가 남아프리카공화국 국세청(SARS)과 갤럭시S7의 관세를...</v>
      </c>
    </row>
    <row r="22" spans="1:5" x14ac:dyDescent="0.2">
      <c r="A22" s="1" t="str">
        <f ca="1">IFERROR(__xludf.DUMMYFUNCTION("""COMPUTED_VALUE"""),"코로나로 억만장자 재산 더 늘어…한국인 38명 명단에")</f>
        <v>코로나로 억만장자 재산 더 늘어…한국인 38명 명단에</v>
      </c>
      <c r="B22" s="1" t="str">
        <f ca="1">IFERROR(__xludf.DUMMYFUNCTION("""COMPUTED_VALUE"""),"머니투데이")</f>
        <v>머니투데이</v>
      </c>
      <c r="C22" s="2" t="str">
        <f ca="1">IFERROR(__xludf.DUMMYFUNCTION("""COMPUTED_VALUE"""),"http://news.mt.co.kr/mtview.php?no=2021040210160783809")</f>
        <v>http://news.mt.co.kr/mtview.php?no=2021040210160783809</v>
      </c>
      <c r="D22" s="1" t="str">
        <f ca="1">IFERROR(__xludf.DUMMYFUNCTION("""COMPUTED_VALUE"""),"Fri, 02 Apr 2021 11:36:00 +0900")</f>
        <v>Fri, 02 Apr 2021 11:36:00 +0900</v>
      </c>
      <c r="E22" s="1" t="str">
        <f ca="1">IFERROR(__xludf.DUMMYFUNCTION("""COMPUTED_VALUE"""),"이어 △150위 서정진 셀트리온 회장(138억 달러·약 15조5650억원) △236위 김범수 카카오 이사회 의장(97억 달러·약 
10조9406억원) △287위 이재용 삼성전자 부회장(84억 달러·약 9조4744억원) △390위 권혁빈 스마일게이트...")</f>
        <v>이어 △150위 서정진 셀트리온 회장(138억 달러·약 15조5650억원) △236위 김범수 카카오 이사회 의장(97억 달러·약 
10조9406억원) △287위 이재용 삼성전자 부회장(84억 달러·약 9조4744억원) △390위 권혁빈 스마일게이트...</v>
      </c>
    </row>
    <row r="23" spans="1:5" x14ac:dyDescent="0.2">
      <c r="A23" s="1" t="str">
        <f ca="1">IFERROR(__xludf.DUMMYFUNCTION("""COMPUTED_VALUE"""),"코로나에도 더 부유해진 억만장자…1년새 재산 54% 늘어")</f>
        <v>코로나에도 더 부유해진 억만장자…1년새 재산 54% 늘어</v>
      </c>
      <c r="B23" s="1" t="str">
        <f ca="1">IFERROR(__xludf.DUMMYFUNCTION("""COMPUTED_VALUE"""),"뉴스토마토")</f>
        <v>뉴스토마토</v>
      </c>
      <c r="C23" s="2" t="str">
        <f ca="1">IFERROR(__xludf.DUMMYFUNCTION("""COMPUTED_VALUE"""),"http://www.newstomato.com/ReadNews.aspx?no=1035470")</f>
        <v>http://www.newstomato.com/ReadNews.aspx?no=1035470</v>
      </c>
      <c r="D23" s="1" t="str">
        <f ca="1">IFERROR(__xludf.DUMMYFUNCTION("""COMPUTED_VALUE"""),"Fri, 02 Apr 2021 11:35:00 +0900")</f>
        <v>Fri, 02 Apr 2021 11:35:00 +0900</v>
      </c>
      <c r="E23" s="1" t="str">
        <f ca="1">IFERROR(__xludf.DUMMYFUNCTION("""COMPUTED_VALUE"""),"이어 서정진 셀트리온 회장(138억달러·15조 6100억원)이 150위, 김범수 카카오 이사회 의장(97억달러·10조9700억원)이 
236위, 이재용 삼성전자 부회장(84억달러·9조5000억원)이 287위다. 이재용 부회장은 지난해 별세한 이건희...")</f>
        <v>이어 서정진 셀트리온 회장(138억달러·15조 6100억원)이 150위, 김범수 카카오 이사회 의장(97억달러·10조9700억원)이 
236위, 이재용 삼성전자 부회장(84억달러·9조5000억원)이 287위다. 이재용 부회장은 지난해 별세한 이건희...</v>
      </c>
    </row>
    <row r="24" spans="1:5" x14ac:dyDescent="0.2">
      <c r="A24" s="1" t="str">
        <f ca="1">IFERROR(__xludf.DUMMYFUNCTION("""COMPUTED_VALUE"""),"반도체 사태, 자동차 이어 IT·전자도 긴장")</f>
        <v>반도체 사태, 자동차 이어 IT·전자도 긴장</v>
      </c>
      <c r="B24" s="1" t="str">
        <f ca="1">IFERROR(__xludf.DUMMYFUNCTION("""COMPUTED_VALUE"""),"미디어펜")</f>
        <v>미디어펜</v>
      </c>
      <c r="C24" s="2" t="str">
        <f ca="1">IFERROR(__xludf.DUMMYFUNCTION("""COMPUTED_VALUE"""),"http://www.mediapen.com/news/view/615385")</f>
        <v>http://www.mediapen.com/news/view/615385</v>
      </c>
      <c r="D24" s="1" t="str">
        <f ca="1">IFERROR(__xludf.DUMMYFUNCTION("""COMPUTED_VALUE"""),"Fri, 02 Apr 2021 11:35:00 +0900")</f>
        <v>Fri, 02 Apr 2021 11:35:00 +0900</v>
      </c>
      <c r="E24" s="1" t="str">
        <f ca="1">IFERROR(__xludf.DUMMYFUNCTION("""COMPUTED_VALUE"""),"글로벌 1위 삼성전자도 긴장의 끈을 조이고 있다. 지난달 정기주주총회에서 고동진 삼성전자 사장은 “IT쪽 반도체 관련 부품들의 공급과 
수요 불균형이 심각하다”며 “문제 해결을 위해 임직원들이 매달리고 있다. 2분기가...")</f>
        <v>글로벌 1위 삼성전자도 긴장의 끈을 조이고 있다. 지난달 정기주주총회에서 고동진 삼성전자 사장은 “IT쪽 반도체 관련 부품들의 공급과 
수요 불균형이 심각하다”며 “문제 해결을 위해 임직원들이 매달리고 있다. 2분기가...</v>
      </c>
    </row>
    <row r="25" spans="1:5" x14ac:dyDescent="0.2">
      <c r="A25" s="1" t="str">
        <f ca="1">IFERROR(__xludf.DUMMYFUNCTION("""COMPUTED_VALUE"""),"美 백악관, 반도체 품귀 현상에 삼성전자 등 업계 대응회의 소집")</f>
        <v>美 백악관, 반도체 품귀 현상에 삼성전자 등 업계 대응회의 소집</v>
      </c>
      <c r="B25" s="1" t="str">
        <f ca="1">IFERROR(__xludf.DUMMYFUNCTION("""COMPUTED_VALUE"""),"아시아투데이")</f>
        <v>아시아투데이</v>
      </c>
      <c r="C25" s="2" t="str">
        <f ca="1">IFERROR(__xludf.DUMMYFUNCTION("""COMPUTED_VALUE"""),"https://www.asiatoday.co.kr/view.php?key=20210402010001145")</f>
        <v>https://www.asiatoday.co.kr/view.php?key=20210402010001145</v>
      </c>
      <c r="D25" s="1" t="str">
        <f ca="1">IFERROR(__xludf.DUMMYFUNCTION("""COMPUTED_VALUE"""),"Fri, 02 Apr 2021 11:32:00 +0900")</f>
        <v>Fri, 02 Apr 2021 11:32:00 +0900</v>
      </c>
      <c r="E25" s="1" t="str">
        <f ca="1">IFERROR(__xludf.DUMMYFUNCTION("""COMPUTED_VALUE"""),"이번 회의에는 삼성전자, 미국 제너럴 모터스(GM)와 글로벌 파운드리 등이 초청된 것으로 알려졌다.최근 반도체 칩 품귀 현상의 주된 
이유로는 코로나19로 노트북 등 IT제품들에 대한 수요 급증이라고 분석되고 있다. 정단비")</f>
        <v>이번 회의에는 삼성전자, 미국 제너럴 모터스(GM)와 글로벌 파운드리 등이 초청된 것으로 알려졌다.최근 반도체 칩 품귀 현상의 주된 
이유로는 코로나19로 노트북 등 IT제품들에 대한 수요 급증이라고 분석되고 있다. 정단비</v>
      </c>
    </row>
    <row r="26" spans="1:5" x14ac:dyDescent="0.2">
      <c r="A26" s="1" t="str">
        <f ca="1">IFERROR(__xludf.DUMMYFUNCTION("""COMPUTED_VALUE"""),"바이든 투자'에 웃는 美 반도체·배터리…韓 추격 빨라지나")</f>
        <v>바이든 투자'에 웃는 美 반도체·배터리…韓 추격 빨라지나</v>
      </c>
      <c r="B26" s="1" t="str">
        <f ca="1">IFERROR(__xludf.DUMMYFUNCTION("""COMPUTED_VALUE"""),"머니투데이")</f>
        <v>머니투데이</v>
      </c>
      <c r="C26" s="2" t="str">
        <f ca="1">IFERROR(__xludf.DUMMYFUNCTION("""COMPUTED_VALUE"""),"http://news.mt.co.kr/mtview.php?no=2021040210484772906")</f>
        <v>http://news.mt.co.kr/mtview.php?no=2021040210484772906</v>
      </c>
      <c r="D26" s="1" t="str">
        <f ca="1">IFERROR(__xludf.DUMMYFUNCTION("""COMPUTED_VALUE"""),"Fri, 02 Apr 2021 11:32:00 +0900")</f>
        <v>Fri, 02 Apr 2021 11:32:00 +0900</v>
      </c>
      <c r="E26" s="1" t="str">
        <f ca="1">IFERROR(__xludf.DUMMYFUNCTION("""COMPUTED_VALUE"""),"마이크론은 삼성전자와 SK하이닉스 등 한국 기업들이 장악하고 있는 메모리 반도체 시장의 주요 기업이다. 마이크론은 전세계 D램 시장에서 
지난해 4분기 점유율 기준 삼성전자, SK하이닉스에 이은 3위 업체다. 낸드플래시...")</f>
        <v>마이크론은 삼성전자와 SK하이닉스 등 한국 기업들이 장악하고 있는 메모리 반도체 시장의 주요 기업이다. 마이크론은 전세계 D램 시장에서 
지난해 4분기 점유율 기준 삼성전자, SK하이닉스에 이은 3위 업체다. 낸드플래시...</v>
      </c>
    </row>
    <row r="27" spans="1:5" x14ac:dyDescent="0.2">
      <c r="A27" s="1" t="str">
        <f ca="1">IFERROR(__xludf.DUMMYFUNCTION("""COMPUTED_VALUE"""),"美백악관, 삼성·GM 등 불러 ‘반도체 대란’ 긴급회의 연다")</f>
        <v>美백악관, 삼성·GM 등 불러 ‘반도체 대란’ 긴급회의 연다</v>
      </c>
      <c r="B27" s="1" t="str">
        <f ca="1">IFERROR(__xludf.DUMMYFUNCTION("""COMPUTED_VALUE"""),"문화일보")</f>
        <v>문화일보</v>
      </c>
      <c r="C27" s="2" t="str">
        <f ca="1">IFERROR(__xludf.DUMMYFUNCTION("""COMPUTED_VALUE"""),"http://www.munhwa.com/news/view.html?no=2021040201030139176001")</f>
        <v>http://www.munhwa.com/news/view.html?no=2021040201030139176001</v>
      </c>
      <c r="D27" s="1" t="str">
        <f ca="1">IFERROR(__xludf.DUMMYFUNCTION("""COMPUTED_VALUE"""),"Fri, 02 Apr 2021 11:30:00 +0900")</f>
        <v>Fri, 02 Apr 2021 11:30:00 +0900</v>
      </c>
      <c r="E27" s="1" t="str">
        <f ca="1">IFERROR(__xludf.DUMMYFUNCTION("""COMPUTED_VALUE"""),"회의에는 삼성전자, 제너럴모터스(GM), 글로벌 파운드리 등 반도체, 자동차, 테크기업 등이 다수 초청된 것으로 알려졌다. 바이든 
행정부가 반도체 칩 부족 해결을 위해 이례적으로 직접 나선 것은 차량용 반도체 수급난으로...")</f>
        <v>회의에는 삼성전자, 제너럴모터스(GM), 글로벌 파운드리 등 반도체, 자동차, 테크기업 등이 다수 초청된 것으로 알려졌다. 바이든 
행정부가 반도체 칩 부족 해결을 위해 이례적으로 직접 나선 것은 차량용 반도체 수급난으로...</v>
      </c>
    </row>
    <row r="28" spans="1:5" x14ac:dyDescent="0.2">
      <c r="A28" s="1" t="str">
        <f ca="1">IFERROR(__xludf.DUMMYFUNCTION("""COMPUTED_VALUE"""),"[AI패권전쟁]애플 5년 간 AI기업 25곳 인수할 동안…韓 군침만")</f>
        <v>[AI패권전쟁]애플 5년 간 AI기업 25곳 인수할 동안…韓 군침만</v>
      </c>
      <c r="B28" s="1" t="str">
        <f ca="1">IFERROR(__xludf.DUMMYFUNCTION("""COMPUTED_VALUE"""),"아시아경제")</f>
        <v>아시아경제</v>
      </c>
      <c r="C28" s="2" t="str">
        <f ca="1">IFERROR(__xludf.DUMMYFUNCTION("""COMPUTED_VALUE"""),"https://view.asiae.co.kr/article/2021040116360443896")</f>
        <v>https://view.asiae.co.kr/article/2021040116360443896</v>
      </c>
      <c r="D28" s="1" t="str">
        <f ca="1">IFERROR(__xludf.DUMMYFUNCTION("""COMPUTED_VALUE"""),"Fri, 02 Apr 2021 11:30:00 +0900")</f>
        <v>Fri, 02 Apr 2021 11:30:00 +0900</v>
      </c>
      <c r="E28" s="1" t="str">
        <f ca="1">IFERROR(__xludf.DUMMYFUNCTION("""COMPUTED_VALUE"""),"애플과 삼성전자가 최근 5년간 인수한 인공지능(AI) 관련 기업의 숫자다. 애플이 무려 25곳의 AI 기업을 인수하는 사이 국내 ICT 
대표 기업 중에는 그나마 삼성전자만이 인수 레이스에 참전해 면을 세웠다. 국내 대표 플랫폼...")</f>
        <v>애플과 삼성전자가 최근 5년간 인수한 인공지능(AI) 관련 기업의 숫자다. 애플이 무려 25곳의 AI 기업을 인수하는 사이 국내 ICT 
대표 기업 중에는 그나마 삼성전자만이 인수 레이스에 참전해 면을 세웠다. 국내 대표 플랫폼...</v>
      </c>
    </row>
    <row r="29" spans="1:5" x14ac:dyDescent="0.2">
      <c r="A29" s="1" t="str">
        <f ca="1">IFERROR(__xludf.DUMMYFUNCTION("""COMPUTED_VALUE"""),"각국 반도체 '독립전쟁'…압박하는 美·추격하는 中")</f>
        <v>각국 반도체 '독립전쟁'…압박하는 美·추격하는 中</v>
      </c>
      <c r="B29" s="1" t="str">
        <f ca="1">IFERROR(__xludf.DUMMYFUNCTION("""COMPUTED_VALUE"""),"아시아경제")</f>
        <v>아시아경제</v>
      </c>
      <c r="C29" s="2" t="str">
        <f ca="1">IFERROR(__xludf.DUMMYFUNCTION("""COMPUTED_VALUE"""),"https://view.asiae.co.kr/article/2021040209590557669")</f>
        <v>https://view.asiae.co.kr/article/2021040209590557669</v>
      </c>
      <c r="D29" s="1" t="str">
        <f ca="1">IFERROR(__xludf.DUMMYFUNCTION("""COMPUTED_VALUE"""),"Fri, 02 Apr 2021 11:29:00 +0900")</f>
        <v>Fri, 02 Apr 2021 11:29:00 +0900</v>
      </c>
      <c r="E29" s="1" t="str">
        <f ca="1">IFERROR(__xludf.DUMMYFUNCTION("""COMPUTED_VALUE"""),"바이든 대통령이 오는 12일 열리는 글로벌 반도체 공급난 대책 회의에 삼성전자를 초청한 것도 한국과 반도체 동맹을 강화하면서 미국 내 
투자 및 생산 유치를 압박하려는 의도로 분석된다. 또 다른 강력한 잠재 경쟁자인...")</f>
        <v>바이든 대통령이 오는 12일 열리는 글로벌 반도체 공급난 대책 회의에 삼성전자를 초청한 것도 한국과 반도체 동맹을 강화하면서 미국 내 
투자 및 생산 유치를 압박하려는 의도로 분석된다. 또 다른 강력한 잠재 경쟁자인...</v>
      </c>
    </row>
    <row r="30" spans="1:5" x14ac:dyDescent="0.2">
      <c r="A30" s="1" t="str">
        <f ca="1">IFERROR(__xludf.DUMMYFUNCTION("""COMPUTED_VALUE"""),"팬데믹 덕?...부호들, 재산 50% 넘게 늘었다")</f>
        <v>팬데믹 덕?...부호들, 재산 50% 넘게 늘었다</v>
      </c>
      <c r="B30" s="1" t="str">
        <f ca="1">IFERROR(__xludf.DUMMYFUNCTION("""COMPUTED_VALUE"""),"헤럴드경제")</f>
        <v>헤럴드경제</v>
      </c>
      <c r="C30" s="2" t="str">
        <f ca="1">IFERROR(__xludf.DUMMYFUNCTION("""COMPUTED_VALUE"""),"http://news.heraldcorp.com/view.php?ud=20210402000492")</f>
        <v>http://news.heraldcorp.com/view.php?ud=20210402000492</v>
      </c>
      <c r="D30" s="1" t="str">
        <f ca="1">IFERROR(__xludf.DUMMYFUNCTION("""COMPUTED_VALUE"""),"Fri, 02 Apr 2021 11:28:00 +0900")</f>
        <v>Fri, 02 Apr 2021 11:28:00 +0900</v>
      </c>
      <c r="E30" s="1" t="str">
        <f ca="1">IFERROR(__xludf.DUMMYFUNCTION("""COMPUTED_VALUE"""),"이어 서정진 셀트리온 회장(138억달러·150위), 김범수 카카오 이사회 의장(97억달러·236위), 이재용 삼성전자 
부회장(84억달러·287위), 권혁빈 스마일게이트 창업자(67억달러·390위), 정몽구 현대차그룹 명예회장...")</f>
        <v>이어 서정진 셀트리온 회장(138억달러·150위), 김범수 카카오 이사회 의장(97억달러·236위), 이재용 삼성전자 
부회장(84억달러·287위), 권혁빈 스마일게이트 창업자(67억달러·390위), 정몽구 현대차그룹 명예회장...</v>
      </c>
    </row>
    <row r="31" spans="1:5" x14ac:dyDescent="0.2">
      <c r="A31" s="1" t="str">
        <f ca="1">IFERROR(__xludf.DUMMYFUNCTION("""COMPUTED_VALUE"""),"반도체 대란' 美 백악관 대응회의에 삼성 초청")</f>
        <v>반도체 대란' 美 백악관 대응회의에 삼성 초청</v>
      </c>
      <c r="B31" s="1" t="str">
        <f ca="1">IFERROR(__xludf.DUMMYFUNCTION("""COMPUTED_VALUE"""),"굿모닝경제")</f>
        <v>굿모닝경제</v>
      </c>
      <c r="C31" s="2" t="str">
        <f ca="1">IFERROR(__xludf.DUMMYFUNCTION("""COMPUTED_VALUE"""),"http://www.kpinews.co.kr/news/articleView.html?idxno=142448")</f>
        <v>http://www.kpinews.co.kr/news/articleView.html?idxno=142448</v>
      </c>
      <c r="D31" s="1" t="str">
        <f ca="1">IFERROR(__xludf.DUMMYFUNCTION("""COMPUTED_VALUE"""),"Fri, 02 Apr 2021 11:28:00 +0900")</f>
        <v>Fri, 02 Apr 2021 11:28:00 +0900</v>
      </c>
      <c r="E31" s="1" t="str">
        <f ca="1">IFERROR(__xludf.DUMMYFUNCTION("""COMPUTED_VALUE"""),"삼성전자 미국 오스틴 반도체 사업장 전경. [사진=삼성전자] 미국 백악관이 오는 12일 글로벌 반도체·자동차 업체 리더들을 초청해 
반도체 칩 품귀 현상에 대한 대응 방안을 논의할 것으로 전해졌다. 블룸버그통신은 1일...")</f>
        <v>삼성전자 미국 오스틴 반도체 사업장 전경. [사진=삼성전자] 미국 백악관이 오는 12일 글로벌 반도체·자동차 업체 리더들을 초청해 
반도체 칩 품귀 현상에 대한 대응 방안을 논의할 것으로 전해졌다. 블룸버그통신은 1일...</v>
      </c>
    </row>
    <row r="32" spans="1:5" x14ac:dyDescent="0.2">
      <c r="A32" s="1" t="str">
        <f ca="1">IFERROR(__xludf.DUMMYFUNCTION("""COMPUTED_VALUE"""),"백악관, 반도체 품귀 대응회의 12일 연다…삼성 초청")</f>
        <v>백악관, 반도체 품귀 대응회의 12일 연다…삼성 초청</v>
      </c>
      <c r="B32" s="1" t="str">
        <f ca="1">IFERROR(__xludf.DUMMYFUNCTION("""COMPUTED_VALUE"""),"매일경제TV")</f>
        <v>매일경제TV</v>
      </c>
      <c r="C32" s="2" t="str">
        <f ca="1">IFERROR(__xludf.DUMMYFUNCTION("""COMPUTED_VALUE"""),"http://mbnmoney.mbn.co.kr/news/view?news_no=MM1004314162")</f>
        <v>http://mbnmoney.mbn.co.kr/news/view?news_no=MM1004314162</v>
      </c>
      <c r="D32" s="1" t="str">
        <f ca="1">IFERROR(__xludf.DUMMYFUNCTION("""COMPUTED_VALUE"""),"Fri, 02 Apr 2021 11:25:00 +0900")</f>
        <v>Fri, 02 Apr 2021 11:25:00 +0900</v>
      </c>
      <c r="E32" s="1" t="str">
        <f ca="1">IFERROR(__xludf.DUMMYFUNCTION("""COMPUTED_VALUE"""),"블룸버그통신에 따르면 백악관은 이날 회의에서 반도체·자동차 업계 관계자들과 반도체 칩 부족에 따른 영향과 해결 방안을 다룹니다. 
회의에는 삼성전자와 제너럴 모터스, 글로벌파운드리 등이 초청된 것으로 전해졌습니다.")</f>
        <v>블룸버그통신에 따르면 백악관은 이날 회의에서 반도체·자동차 업계 관계자들과 반도체 칩 부족에 따른 영향과 해결 방안을 다룹니다. 
회의에는 삼성전자와 제너럴 모터스, 글로벌파운드리 등이 초청된 것으로 전해졌습니다.</v>
      </c>
    </row>
    <row r="33" spans="1:5" x14ac:dyDescent="0.2">
      <c r="A33" s="1" t="str">
        <f ca="1">IFERROR(__xludf.DUMMYFUNCTION("""COMPUTED_VALUE"""),"[주식 초고수는 지금] 오늘도 HMM 최다 매수·매도···‘코스피 대장’ 삼성전자도 관심")</f>
        <v>[주식 초고수는 지금] 오늘도 HMM 최다 매수·매도···‘코스피 대장’ 삼성전자도 관심</v>
      </c>
      <c r="B33" s="1" t="str">
        <f ca="1">IFERROR(__xludf.DUMMYFUNCTION("""COMPUTED_VALUE"""),"서울경제")</f>
        <v>서울경제</v>
      </c>
      <c r="C33" s="2" t="str">
        <f ca="1">IFERROR(__xludf.DUMMYFUNCTION("""COMPUTED_VALUE"""),"https://www.sedaily.com/NewsView/22KXEM5ZP3")</f>
        <v>https://www.sedaily.com/NewsView/22KXEM5ZP3</v>
      </c>
      <c r="D33" s="1" t="str">
        <f ca="1">IFERROR(__xludf.DUMMYFUNCTION("""COMPUTED_VALUE"""),"Fri, 02 Apr 2021 11:23:00 +0900")</f>
        <v>Fri, 02 Apr 2021 11:23:00 +0900</v>
      </c>
      <c r="E33" s="1" t="str">
        <f ca="1">IFERROR(__xludf.DUMMYFUNCTION("""COMPUTED_VALUE"""),"삼성전자(005930), 비덴트(121800), 에이티넘인베스트(021080), 셀리드(299660) 등도 많이 산 종목으로 나타났다. 
미래에셋대우 엠클럽에 따르면 투자 수익률 1%에 해당하는 ‘주식 초고수’는 이날 오전 11시까지 HMM을 가장 많이...")</f>
        <v>삼성전자(005930), 비덴트(121800), 에이티넘인베스트(021080), 셀리드(299660) 등도 많이 산 종목으로 나타났다. 
미래에셋대우 엠클럽에 따르면 투자 수익률 1%에 해당하는 ‘주식 초고수’는 이날 오전 11시까지 HMM을 가장 많이...</v>
      </c>
    </row>
    <row r="34" spans="1:5" x14ac:dyDescent="0.2">
      <c r="A34" s="1" t="str">
        <f ca="1">IFERROR(__xludf.DUMMYFUNCTION("""COMPUTED_VALUE"""),"불붙는 반도체 패권…삼성전자· SK하이닉스엔 '맑음'")</f>
        <v>불붙는 반도체 패권…삼성전자· SK하이닉스엔 '맑음'</v>
      </c>
      <c r="B34" s="1" t="str">
        <f ca="1">IFERROR(__xludf.DUMMYFUNCTION("""COMPUTED_VALUE"""),"스트레이트뉴스")</f>
        <v>스트레이트뉴스</v>
      </c>
      <c r="C34" s="2" t="str">
        <f ca="1">IFERROR(__xludf.DUMMYFUNCTION("""COMPUTED_VALUE"""),"http://www.straightnews.co.kr/news/articleView.html?idxno=101812")</f>
        <v>http://www.straightnews.co.kr/news/articleView.html?idxno=101812</v>
      </c>
      <c r="D34" s="1" t="str">
        <f ca="1">IFERROR(__xludf.DUMMYFUNCTION("""COMPUTED_VALUE"""),"Fri, 02 Apr 2021 11:23:00 +0900")</f>
        <v>Fri, 02 Apr 2021 11:23:00 +0900</v>
      </c>
      <c r="E34" s="1" t="str">
        <f ca="1">IFERROR(__xludf.DUMMYFUNCTION("""COMPUTED_VALUE""")," 반도체 업황이 호황을 이룰 것이라는 전망이 나오면서 삼성전자와 SK하이닉스가 동반 상승하고 있다. 국내 증시에서 2일 오전 11시3분 
현재 삼성전자는 2000원(2.41%) 오른 2.41% 84800원에 거래되고 있으며, SK하이닉스는 500원(0.36...")</f>
        <v xml:space="preserve"> 반도체 업황이 호황을 이룰 것이라는 전망이 나오면서 삼성전자와 SK하이닉스가 동반 상승하고 있다. 국내 증시에서 2일 오전 11시3분 
현재 삼성전자는 2000원(2.41%) 오른 2.41% 84800원에 거래되고 있으며, SK하이닉스는 500원(0.36...</v>
      </c>
    </row>
    <row r="35" spans="1:5" x14ac:dyDescent="0.2">
      <c r="A35" s="1" t="str">
        <f ca="1">IFERROR(__xludf.DUMMYFUNCTION("""COMPUTED_VALUE"""),"美 마이크론 ""하반기에도 실적 호전""...국내 반도체주는?")</f>
        <v>美 마이크론 "하반기에도 실적 호전"...국내 반도체주는?</v>
      </c>
      <c r="B35" s="1" t="str">
        <f ca="1">IFERROR(__xludf.DUMMYFUNCTION("""COMPUTED_VALUE"""),"초이스경제")</f>
        <v>초이스경제</v>
      </c>
      <c r="C35" s="2" t="str">
        <f ca="1">IFERROR(__xludf.DUMMYFUNCTION("""COMPUTED_VALUE"""),"http://www.choicenews.co.kr/news/articleView.html?idxno=80518")</f>
        <v>http://www.choicenews.co.kr/news/articleView.html?idxno=80518</v>
      </c>
      <c r="D35" s="1" t="str">
        <f ca="1">IFERROR(__xludf.DUMMYFUNCTION("""COMPUTED_VALUE"""),"Fri, 02 Apr 2021 11:22:00 +0900")</f>
        <v>Fri, 02 Apr 2021 11:22:00 +0900</v>
      </c>
      <c r="E35" s="1" t="str">
        <f ca="1">IFERROR(__xludf.DUMMYFUNCTION("""COMPUTED_VALUE"""),"오전 11시 현재 삼성전자(+2.29%), SK하이닉스(+0.36%) 등이 상승 거래 중이다. 같은 시각 코스피 지수는 전일 대비 
1.05% 상승한 3119.90을 기록 중이다. 초이스경제는 그러나 ""이 기사는 단순한 참고용 자료로만 활용되길"" 강력...")</f>
        <v>오전 11시 현재 삼성전자(+2.29%), SK하이닉스(+0.36%) 등이 상승 거래 중이다. 같은 시각 코스피 지수는 전일 대비 
1.05% 상승한 3119.90을 기록 중이다. 초이스경제는 그러나 "이 기사는 단순한 참고용 자료로만 활용되길" 강력...</v>
      </c>
    </row>
    <row r="36" spans="1:5" x14ac:dyDescent="0.2">
      <c r="A36" s="1" t="str">
        <f ca="1">IFERROR(__xludf.DUMMYFUNCTION("""COMPUTED_VALUE"""),"美 백악관, 12일 '반도체 대란' 대응회의 소집…삼성도 호출")</f>
        <v>美 백악관, 12일 '반도체 대란' 대응회의 소집…삼성도 호출</v>
      </c>
      <c r="B36" s="1" t="str">
        <f ca="1">IFERROR(__xludf.DUMMYFUNCTION("""COMPUTED_VALUE"""),"TV조선")</f>
        <v>TV조선</v>
      </c>
      <c r="C36" s="2" t="str">
        <f ca="1">IFERROR(__xludf.DUMMYFUNCTION("""COMPUTED_VALUE"""),"http://news.tvchosun.com/site/data/html_dir/2021/04/02/2021040290066.html")</f>
        <v>http://news.tvchosun.com/site/data/html_dir/2021/04/02/2021040290066.html</v>
      </c>
      <c r="D36" s="1" t="str">
        <f ca="1">IFERROR(__xludf.DUMMYFUNCTION("""COMPUTED_VALUE"""),"Fri, 02 Apr 2021 11:20:00 +0900")</f>
        <v>Fri, 02 Apr 2021 11:20:00 +0900</v>
      </c>
      <c r="E36" s="1" t="str">
        <f ca="1">IFERROR(__xludf.DUMMYFUNCTION("""COMPUTED_VALUE"""),"회의에는 우리나라의 삼성전자와 제너럴 모터스, 글로벌파운드리 등과 같은 반도체, 자동차, 테크기업 등이 다수 초청됐다. 1일(현지시간) 
블룸버그통신은 익명의 소식통을 인용해 이같이 보도했다. 보도에 따르면, 제이크...")</f>
        <v>회의에는 우리나라의 삼성전자와 제너럴 모터스, 글로벌파운드리 등과 같은 반도체, 자동차, 테크기업 등이 다수 초청됐다. 1일(현지시간) 
블룸버그통신은 익명의 소식통을 인용해 이같이 보도했다. 보도에 따르면, 제이크...</v>
      </c>
    </row>
    <row r="37" spans="1:5" x14ac:dyDescent="0.2">
      <c r="A37" s="1" t="str">
        <f ca="1">IFERROR(__xludf.DUMMYFUNCTION("""COMPUTED_VALUE"""),"[외환-오전] 달러 약세 분위기 속 달러 공급 우위…1,127.40원 4.50원↓")</f>
        <v>[외환-오전] 달러 약세 분위기 속 달러 공급 우위…1,127.40원 4.50원↓</v>
      </c>
      <c r="B37" s="1" t="str">
        <f ca="1">IFERROR(__xludf.DUMMYFUNCTION("""COMPUTED_VALUE"""),"한국금융신문")</f>
        <v>한국금융신문</v>
      </c>
      <c r="C37" s="2" t="str">
        <f ca="1">IFERROR(__xludf.DUMMYFUNCTION("""COMPUTED_VALUE"""),"http://www.fntimes.com/html/view.php?ud=202104021023147963cdd99e6472_18")</f>
        <v>http://www.fntimes.com/html/view.php?ud=202104021023147963cdd99e6472_18</v>
      </c>
      <c r="D37" s="1" t="str">
        <f ca="1">IFERROR(__xludf.DUMMYFUNCTION("""COMPUTED_VALUE"""),"Fri, 02 Apr 2021 11:20:00 +0900")</f>
        <v>Fri, 02 Apr 2021 11:20:00 +0900</v>
      </c>
      <c r="E37" s="1" t="str">
        <f ca="1">IFERROR(__xludf.DUMMYFUNCTION("""COMPUTED_VALUE"""),"여기에 바이든 행정부가 오는 12일 삼성전자를 비롯해 주요 기업들과 반도체 공급 문제를 논의키로 했다는 소식도 코스피지수 상승과 외국인 
주식 매수세를 자극하는 모양새다. 이 또한 달러/원 하락 요인으로 작용하며 역내외...")</f>
        <v>여기에 바이든 행정부가 오는 12일 삼성전자를 비롯해 주요 기업들과 반도체 공급 문제를 논의키로 했다는 소식도 코스피지수 상승과 외국인 
주식 매수세를 자극하는 모양새다. 이 또한 달러/원 하락 요인으로 작용하며 역내외...</v>
      </c>
    </row>
    <row r="38" spans="1:5" x14ac:dyDescent="0.2">
      <c r="A38" s="1" t="str">
        <f ca="1">IFERROR(__xludf.DUMMYFUNCTION("""COMPUTED_VALUE"""),"""바이든이 삼성 불렀다""…K반도체에 러브콜·견제 동시에 내놓는 美")</f>
        <v>"바이든이 삼성 불렀다"…K반도체에 러브콜·견제 동시에 내놓는 美</v>
      </c>
      <c r="B38" s="1" t="str">
        <f ca="1">IFERROR(__xludf.DUMMYFUNCTION("""COMPUTED_VALUE"""),"아시아경제")</f>
        <v>아시아경제</v>
      </c>
      <c r="C38" s="2" t="str">
        <f ca="1">IFERROR(__xludf.DUMMYFUNCTION("""COMPUTED_VALUE"""),"https://view.asiae.co.kr/article/2021040209313509143")</f>
        <v>https://view.asiae.co.kr/article/2021040209313509143</v>
      </c>
      <c r="D38" s="1" t="str">
        <f ca="1">IFERROR(__xludf.DUMMYFUNCTION("""COMPUTED_VALUE"""),"Fri, 02 Apr 2021 11:20:00 +0900")</f>
        <v>Fri, 02 Apr 2021 11:20:00 +0900</v>
      </c>
      <c r="E38" s="1" t="str">
        <f ca="1">IFERROR(__xludf.DUMMYFUNCTION("""COMPUTED_VALUE"""),"조 바이든 미국 행정부가 삼성전자 등 반도체 관련 업계를 초청해 12일 회의를 연다. 최근 지속되고 있는 글로벌 반도체 공급난 관련 
대책을 논의하겠다는 게 표면적 이유지만, 결국 미국 내 반도체 생산기지를 유치하기 위한...")</f>
        <v>조 바이든 미국 행정부가 삼성전자 등 반도체 관련 업계를 초청해 12일 회의를 연다. 최근 지속되고 있는 글로벌 반도체 공급난 관련 
대책을 논의하겠다는 게 표면적 이유지만, 결국 미국 내 반도체 생산기지를 유치하기 위한...</v>
      </c>
    </row>
    <row r="39" spans="1:5" x14ac:dyDescent="0.2">
      <c r="A39" s="1" t="str">
        <f ca="1">IFERROR(__xludf.DUMMYFUNCTION("""COMPUTED_VALUE"""),"시스템반도체 지원 필요한 韓…""10나노 이하, 대만 92% 한국 8%""")</f>
        <v>시스템반도체 지원 필요한 韓…"10나노 이하, 대만 92% 한국 8%"</v>
      </c>
      <c r="B39" s="1" t="str">
        <f ca="1">IFERROR(__xludf.DUMMYFUNCTION("""COMPUTED_VALUE"""),"아시아경제")</f>
        <v>아시아경제</v>
      </c>
      <c r="C39" s="2" t="str">
        <f ca="1">IFERROR(__xludf.DUMMYFUNCTION("""COMPUTED_VALUE"""),"https://view.asiae.co.kr/article/2021040210302535020")</f>
        <v>https://view.asiae.co.kr/article/2021040210302535020</v>
      </c>
      <c r="D39" s="1" t="str">
        <f ca="1">IFERROR(__xludf.DUMMYFUNCTION("""COMPUTED_VALUE"""),"Fri, 02 Apr 2021 11:20:00 +0900")</f>
        <v>Fri, 02 Apr 2021 11:20:00 +0900</v>
      </c>
      <c r="E39" s="1" t="str">
        <f ca="1">IFERROR(__xludf.DUMMYFUNCTION("""COMPUTED_VALUE"""),"이재용 삼성전자 부회장이 ‘2030년 시스템 반도체 세계 1위’를 목표로 내걸었지만 이를 달성하기 위해 따라잡아야 할 격차는 아직 크게 
남아 있다. 첨단미세공정인 10㎚(10억분의 1m) 이하 시스템 반도체의 경우 생산 가능한...")</f>
        <v>이재용 삼성전자 부회장이 ‘2030년 시스템 반도체 세계 1위’를 목표로 내걸었지만 이를 달성하기 위해 따라잡아야 할 격차는 아직 크게 
남아 있다. 첨단미세공정인 10㎚(10억분의 1m) 이하 시스템 반도체의 경우 생산 가능한...</v>
      </c>
    </row>
    <row r="40" spans="1:5" x14ac:dyDescent="0.2">
      <c r="A40" s="1" t="str">
        <f ca="1">IFERROR(__xludf.DUMMYFUNCTION("""COMPUTED_VALUE"""),"힘받는 기술·반도체株 증시 이끌까")</f>
        <v>힘받는 기술·반도체株 증시 이끌까</v>
      </c>
      <c r="B40" s="1" t="str">
        <f ca="1">IFERROR(__xludf.DUMMYFUNCTION("""COMPUTED_VALUE"""),"중소기업신문")</f>
        <v>중소기업신문</v>
      </c>
      <c r="C40" s="2" t="str">
        <f ca="1">IFERROR(__xludf.DUMMYFUNCTION("""COMPUTED_VALUE"""),"http://www.smedaily.co.kr/news/articleView.html?idxno=200855")</f>
        <v>http://www.smedaily.co.kr/news/articleView.html?idxno=200855</v>
      </c>
      <c r="D40" s="1" t="str">
        <f ca="1">IFERROR(__xludf.DUMMYFUNCTION("""COMPUTED_VALUE"""),"Fri, 02 Apr 2021 11:18:00 +0900")</f>
        <v>Fri, 02 Apr 2021 11:18:00 +0900</v>
      </c>
      <c r="E40" s="1" t="str">
        <f ca="1">IFERROR(__xludf.DUMMYFUNCTION("""COMPUTED_VALUE"""),"BBIG(배터리·바이오·인터넷·게임)'로 대표되는 대형 기술주는 물론 삼성전자와 SK하이닉스도 일제히 오르며 증시 상승을 
이끄는 모습이다. '팔자' 행진을 계속했던 외국인들이 최근 다시 담기 시작한 기술주와...")</f>
        <v>BBIG(배터리·바이오·인터넷·게임)'로 대표되는 대형 기술주는 물론 삼성전자와 SK하이닉스도 일제히 오르며 증시 상승을 
이끄는 모습이다. '팔자' 행진을 계속했던 외국인들이 최근 다시 담기 시작한 기술주와...</v>
      </c>
    </row>
    <row r="41" spans="1:5" x14ac:dyDescent="0.2">
      <c r="A41" s="1" t="str">
        <f ca="1">IFERROR(__xludf.DUMMYFUNCTION("""COMPUTED_VALUE"""),"일산가구단지 '루헨퍼니처', 호텔매트리스 등 프리미엄가구 할인 진행")</f>
        <v>일산가구단지 '루헨퍼니처', 호텔매트리스 등 프리미엄가구 할인 진행</v>
      </c>
      <c r="B41" s="1" t="str">
        <f ca="1">IFERROR(__xludf.DUMMYFUNCTION("""COMPUTED_VALUE"""),"내외경제tv")</f>
        <v>내외경제tv</v>
      </c>
      <c r="C41" s="2" t="str">
        <f ca="1">IFERROR(__xludf.DUMMYFUNCTION("""COMPUTED_VALUE"""),"http://www.nbntv.co.kr/news/articleView.html?idxno=923189")</f>
        <v>http://www.nbntv.co.kr/news/articleView.html?idxno=923189</v>
      </c>
      <c r="D41" s="1" t="str">
        <f ca="1">IFERROR(__xludf.DUMMYFUNCTION("""COMPUTED_VALUE"""),"Fri, 02 Apr 2021 11:18:00 +0900")</f>
        <v>Fri, 02 Apr 2021 11:18:00 +0900</v>
      </c>
      <c r="E41" s="1" t="str">
        <f ca="1">IFERROR(__xludf.DUMMYFUNCTION("""COMPUTED_VALUE"""),"더불어 삼성전자 제휴 기념으로 추가 사은 행사도 진행하고 있다. 자사 제품 구입 후 삼성디지털프라자에서 제품 구매 시 사은 행사도 진행 
중이다. 자세한 정보와 문의 사항은 루헨퍼니처 일산파주점 공식 블로그와 매장 방문...")</f>
        <v>더불어 삼성전자 제휴 기념으로 추가 사은 행사도 진행하고 있다. 자사 제품 구입 후 삼성디지털프라자에서 제품 구매 시 사은 행사도 진행 
중이다. 자세한 정보와 문의 사항은 루헨퍼니처 일산파주점 공식 블로그와 매장 방문...</v>
      </c>
    </row>
    <row r="42" spans="1:5" x14ac:dyDescent="0.2">
      <c r="A42" s="1" t="str">
        <f ca="1">IFERROR(__xludf.DUMMYFUNCTION("""COMPUTED_VALUE"""),"주가 오르는 이유 있었네…직원 1인당 영업이익 1위 기업")</f>
        <v>주가 오르는 이유 있었네…직원 1인당 영업이익 1위 기업</v>
      </c>
      <c r="B42" s="1" t="str">
        <f ca="1">IFERROR(__xludf.DUMMYFUNCTION("""COMPUTED_VALUE"""),"매일경제")</f>
        <v>매일경제</v>
      </c>
      <c r="C42" s="2" t="str">
        <f ca="1">IFERROR(__xludf.DUMMYFUNCTION("""COMPUTED_VALUE"""),"http://news.mk.co.kr/newsRead.php?no=315489&amp;year=2021")</f>
        <v>http://news.mk.co.kr/newsRead.php?no=315489&amp;year=2021</v>
      </c>
      <c r="D42" s="1" t="str">
        <f ca="1">IFERROR(__xludf.DUMMYFUNCTION("""COMPUTED_VALUE"""),"Fri, 02 Apr 2021 11:14:00 +0900")</f>
        <v>Fri, 02 Apr 2021 11:14:00 +0900</v>
      </c>
      <c r="E42" s="1" t="str">
        <f ca="1">IFERROR(__xludf.DUMMYFUNCTION("""COMPUTED_VALUE"""),"HMM 6억5천만원으로 1위 영업이익 순위는 삼성전자 1위 지난해 코로나19 장기화로 인한 경기침체에서도 좋은 실적을 이어간 기업들이 
직원 1인당 영업이익에서도 높은 수치를 기록했다. 2일 구인구직 플랫폼...")</f>
        <v>HMM 6억5천만원으로 1위 영업이익 순위는 삼성전자 1위 지난해 코로나19 장기화로 인한 경기침체에서도 좋은 실적을 이어간 기업들이 
직원 1인당 영업이익에서도 높은 수치를 기록했다. 2일 구인구직 플랫폼...</v>
      </c>
    </row>
    <row r="43" spans="1:5" x14ac:dyDescent="0.2">
      <c r="A43" s="1" t="str">
        <f ca="1">IFERROR(__xludf.DUMMYFUNCTION("""COMPUTED_VALUE"""),"폴더블폰 도전장 내민 샤오미…시장 커진다")</f>
        <v>폴더블폰 도전장 내민 샤오미…시장 커진다</v>
      </c>
      <c r="B43" s="1" t="str">
        <f ca="1">IFERROR(__xludf.DUMMYFUNCTION("""COMPUTED_VALUE"""),"아시아투데이")</f>
        <v>아시아투데이</v>
      </c>
      <c r="C43" s="2" t="str">
        <f ca="1">IFERROR(__xludf.DUMMYFUNCTION("""COMPUTED_VALUE"""),"https://www.asiatoday.co.kr/view.php?key=20210402010001128")</f>
        <v>https://www.asiatoday.co.kr/view.php?key=20210402010001128</v>
      </c>
      <c r="D43" s="1" t="str">
        <f ca="1">IFERROR(__xludf.DUMMYFUNCTION("""COMPUTED_VALUE"""),"Fri, 02 Apr 2021 11:14:00 +0900")</f>
        <v>Fri, 02 Apr 2021 11:14:00 +0900</v>
      </c>
      <c r="E43" s="1" t="str">
        <f ca="1">IFERROR(__xludf.DUMMYFUNCTION("""COMPUTED_VALUE"""),"폴더블폰은 그간 삼성전자가 주도해왔지만 샤오미까지 합류하게 되면서 시장은 더욱 커질 전망이다. 2일 업계에 따르면 샤오미는 지난달 
31일 폴더블인 ‘미 믹스 폴드(Mi MIX Fold)’를 공개했다. 이는 샤오미에서 출시하는 첫...")</f>
        <v>폴더블폰은 그간 삼성전자가 주도해왔지만 샤오미까지 합류하게 되면서 시장은 더욱 커질 전망이다. 2일 업계에 따르면 샤오미는 지난달 
31일 폴더블인 ‘미 믹스 폴드(Mi MIX Fold)’를 공개했다. 이는 샤오미에서 출시하는 첫...</v>
      </c>
    </row>
    <row r="44" spans="1:5" x14ac:dyDescent="0.2">
      <c r="A44" s="1" t="str">
        <f ca="1">IFERROR(__xludf.DUMMYFUNCTION("""COMPUTED_VALUE"""),"“글로벌 반도체 수급 대책 논의”…삼성전자, 바이든 측근 만난다 [글로벌 반도체 패권 전쟁]")</f>
        <v>“글로벌 반도체 수급 대책 논의”…삼성전자, 바이든 측근 만난다 [글로벌 반도체 패권 전쟁]</v>
      </c>
      <c r="B44" s="1" t="str">
        <f ca="1">IFERROR(__xludf.DUMMYFUNCTION("""COMPUTED_VALUE"""),"헤럴드경제")</f>
        <v>헤럴드경제</v>
      </c>
      <c r="C44" s="2" t="str">
        <f ca="1">IFERROR(__xludf.DUMMYFUNCTION("""COMPUTED_VALUE"""),"http://news.heraldcorp.com/view.php?ud=20210402000370")</f>
        <v>http://news.heraldcorp.com/view.php?ud=20210402000370</v>
      </c>
      <c r="D44" s="1" t="str">
        <f ca="1">IFERROR(__xludf.DUMMYFUNCTION("""COMPUTED_VALUE"""),"Fri, 02 Apr 2021 11:14:00 +0900")</f>
        <v>Fri, 02 Apr 2021 11:14:00 +0900</v>
      </c>
      <c r="E44" s="1" t="str">
        <f ca="1">IFERROR(__xludf.DUMMYFUNCTION("""COMPUTED_VALUE"""),"삼성전자가 조 바이든 미국 대통령의 최측근들을 만나 글로벌 반도체 수급 등 주요 현안에 대해 논의한다. 1일(현지시간) 블룸버그통신은 
핵심관계자의 말을 인용해 “백악관은 오는 12일 삼성전자와 GM 등 글로벌 반도체·완성차...")</f>
        <v>삼성전자가 조 바이든 미국 대통령의 최측근들을 만나 글로벌 반도체 수급 등 주요 현안에 대해 논의한다. 1일(현지시간) 블룸버그통신은 
핵심관계자의 말을 인용해 “백악관은 오는 12일 삼성전자와 GM 등 글로벌 반도체·완성차...</v>
      </c>
    </row>
    <row r="45" spans="1:5" x14ac:dyDescent="0.2">
      <c r="A45" s="1" t="str">
        <f ca="1">IFERROR(__xludf.DUMMYFUNCTION("""COMPUTED_VALUE"""),"美·유럽에 중국도 참전...슈퍼사이클 반도체 패권 ‘시계제로’ [글로벌 반도체 패권 전쟁]")</f>
        <v>美·유럽에 중국도 참전...슈퍼사이클 반도체 패권 ‘시계제로’ [글로벌 반도체 패권 전쟁]</v>
      </c>
      <c r="B45" s="1" t="str">
        <f ca="1">IFERROR(__xludf.DUMMYFUNCTION("""COMPUTED_VALUE"""),"헤럴드경제")</f>
        <v>헤럴드경제</v>
      </c>
      <c r="C45" s="2" t="str">
        <f ca="1">IFERROR(__xludf.DUMMYFUNCTION("""COMPUTED_VALUE"""),"http://news.heraldcorp.com/view.php?ud=20210402000360")</f>
        <v>http://news.heraldcorp.com/view.php?ud=20210402000360</v>
      </c>
      <c r="D45" s="1" t="str">
        <f ca="1">IFERROR(__xludf.DUMMYFUNCTION("""COMPUTED_VALUE"""),"Fri, 02 Apr 2021 11:14:00 +0900")</f>
        <v>Fri, 02 Apr 2021 11:14:00 +0900</v>
      </c>
      <c r="E45" s="1" t="str">
        <f ca="1">IFERROR(__xludf.DUMMYFUNCTION("""COMPUTED_VALUE"""),"삼성전자는 현재 170억 달러(약 19조원) 규모의 첨단 반도체 공장 증설 계획을 두고 오스틴 당국과 세제 혜택 등 막바지 인센티브 
협상을 진행 중이다. 각국의 투자 경쟁에도 불구하고 시장에 악영향을 미치는 재해도 잇따르고...")</f>
        <v>삼성전자는 현재 170억 달러(약 19조원) 규모의 첨단 반도체 공장 증설 계획을 두고 오스틴 당국과 세제 혜택 등 막바지 인센티브 
협상을 진행 중이다. 각국의 투자 경쟁에도 불구하고 시장에 악영향을 미치는 재해도 잇따르고...</v>
      </c>
    </row>
    <row r="46" spans="1:5" x14ac:dyDescent="0.2">
      <c r="A46" s="1" t="str">
        <f ca="1">IFERROR(__xludf.DUMMYFUNCTION("""COMPUTED_VALUE"""),"낸드 ‘치킨게임’ 가속...속타는 美마이크론·WD [글로벌 반도체 패권 전쟁]")</f>
        <v>낸드 ‘치킨게임’ 가속...속타는 美마이크론·WD [글로벌 반도체 패권 전쟁]</v>
      </c>
      <c r="B46" s="1" t="str">
        <f ca="1">IFERROR(__xludf.DUMMYFUNCTION("""COMPUTED_VALUE"""),"헤럴드경제")</f>
        <v>헤럴드경제</v>
      </c>
      <c r="C46" s="2" t="str">
        <f ca="1">IFERROR(__xludf.DUMMYFUNCTION("""COMPUTED_VALUE"""),"http://news.heraldcorp.com/view.php?ud=20210402000369")</f>
        <v>http://news.heraldcorp.com/view.php?ud=20210402000369</v>
      </c>
      <c r="D46" s="1" t="str">
        <f ca="1">IFERROR(__xludf.DUMMYFUNCTION("""COMPUTED_VALUE"""),"Fri, 02 Apr 2021 11:14:00 +0900")</f>
        <v>Fri, 02 Apr 2021 11:14:00 +0900</v>
      </c>
      <c r="E46" s="1" t="str">
        <f ca="1">IFERROR(__xludf.DUMMYFUNCTION("""COMPUTED_VALUE"""),"낸드 시장은 삼성전자와 SK하이닉스 등으로 정리된 D램 시장과 달리 여전히 10곳이 넘는 공급업체가 뛰어들고 있어 얼마 전까지만 해도 
공급 과잉으로 인한 가격 하락 현상이 진행됐다. 실제로 SK하이닉스는 낸드 사업에서 2019년...")</f>
        <v>낸드 시장은 삼성전자와 SK하이닉스 등으로 정리된 D램 시장과 달리 여전히 10곳이 넘는 공급업체가 뛰어들고 있어 얼마 전까지만 해도 
공급 과잉으로 인한 가격 하락 현상이 진행됐다. 실제로 SK하이닉스는 낸드 사업에서 2019년...</v>
      </c>
    </row>
    <row r="47" spans="1:5" x14ac:dyDescent="0.2">
      <c r="A47" s="1" t="str">
        <f ca="1">IFERROR(__xludf.DUMMYFUNCTION("""COMPUTED_VALUE"""),"매일경제TV '생쇼 강진수 앵커의 생생 한마디'")</f>
        <v>매일경제TV '생쇼 강진수 앵커의 생생 한마디'</v>
      </c>
      <c r="B47" s="1" t="str">
        <f ca="1">IFERROR(__xludf.DUMMYFUNCTION("""COMPUTED_VALUE"""),"매일경제TV")</f>
        <v>매일경제TV</v>
      </c>
      <c r="C47" s="2" t="str">
        <f ca="1">IFERROR(__xludf.DUMMYFUNCTION("""COMPUTED_VALUE"""),"http://mbnmoney.mbn.co.kr/news/view?news_no=MM1004314109")</f>
        <v>http://mbnmoney.mbn.co.kr/news/view?news_no=MM1004314109</v>
      </c>
      <c r="D47" s="1" t="str">
        <f ca="1">IFERROR(__xludf.DUMMYFUNCTION("""COMPUTED_VALUE"""),"Fri, 02 Apr 2021 11:12:00 +0900")</f>
        <v>Fri, 02 Apr 2021 11:12:00 +0900</v>
      </c>
      <c r="E47" s="1" t="str">
        <f ca="1">IFERROR(__xludf.DUMMYFUNCTION("""COMPUTED_VALUE"""),"다음주 잠정 실적 발표를 앞두고 있는 삼성전자가 컨센서스를 상회하는 1분기 실적을 내놓을 것으로 예상되면서 기대감이 커지고 있습니다. 
이런 실적 개선 기조가 국내 주식 시장의 밸류에이션 부담을 낮추는 요소로 작용할...")</f>
        <v>다음주 잠정 실적 발표를 앞두고 있는 삼성전자가 컨센서스를 상회하는 1분기 실적을 내놓을 것으로 예상되면서 기대감이 커지고 있습니다. 
이런 실적 개선 기조가 국내 주식 시장의 밸류에이션 부담을 낮추는 요소로 작용할...</v>
      </c>
    </row>
    <row r="48" spans="1:5" x14ac:dyDescent="0.2">
      <c r="A48" s="1" t="str">
        <f ca="1">IFERROR(__xludf.DUMMYFUNCTION("""COMPUTED_VALUE"""),"SFA반도체 4.85% 상승...""美 백악관, 반도체 품귀 수습 나선다""")</f>
        <v>SFA반도체 4.85% 상승..."美 백악관, 반도체 품귀 수습 나선다"</v>
      </c>
      <c r="B48" s="1" t="str">
        <f ca="1">IFERROR(__xludf.DUMMYFUNCTION("""COMPUTED_VALUE"""),"아주경제")</f>
        <v>아주경제</v>
      </c>
      <c r="C48" s="2" t="str">
        <f ca="1">IFERROR(__xludf.DUMMYFUNCTION("""COMPUTED_VALUE"""),"http://www.ajunews.com/view/20210402110330055")</f>
        <v>http://www.ajunews.com/view/20210402110330055</v>
      </c>
      <c r="D48" s="1" t="str">
        <f ca="1">IFERROR(__xludf.DUMMYFUNCTION("""COMPUTED_VALUE"""),"Fri, 02 Apr 2021 11:11:00 +0900")</f>
        <v>Fri, 02 Apr 2021 11:11:00 +0900</v>
      </c>
      <c r="E48" s="1" t="str">
        <f ca="1">IFERROR(__xludf.DUMMYFUNCTION("""COMPUTED_VALUE"""),"이날 만남에는 삼성전자, 제너럴모터스(GM), 글로벌 파운드리 등 반도체, 자동차, 기술기업이 초청된 것으로 알려졌다. 세계 반도체 
공장들이 화재, 정전 등 각종 사고로 생산 차질을 겪으면서 반도체 공급 문제에 대한...")</f>
        <v>이날 만남에는 삼성전자, 제너럴모터스(GM), 글로벌 파운드리 등 반도체, 자동차, 기술기업이 초청된 것으로 알려졌다. 세계 반도체 
공장들이 화재, 정전 등 각종 사고로 생산 차질을 겪으면서 반도체 공급 문제에 대한...</v>
      </c>
    </row>
    <row r="49" spans="1:5" x14ac:dyDescent="0.2">
      <c r="A49" s="1" t="str">
        <f ca="1">IFERROR(__xludf.DUMMYFUNCTION("""COMPUTED_VALUE"""),"“슈퍼 사이클 온다”..동학개미들의 꿈 ‘10만 전자’ 이뤄질까?")</f>
        <v>“슈퍼 사이클 온다”..동학개미들의 꿈 ‘10만 전자’ 이뤄질까?</v>
      </c>
      <c r="B49" s="1" t="str">
        <f ca="1">IFERROR(__xludf.DUMMYFUNCTION("""COMPUTED_VALUE"""),"뷰어스")</f>
        <v>뷰어스</v>
      </c>
      <c r="C49" s="2" t="str">
        <f ca="1">IFERROR(__xludf.DUMMYFUNCTION("""COMPUTED_VALUE"""),"http://theviewers.co.kr/View.aspx?No=1549370")</f>
        <v>http://theviewers.co.kr/View.aspx?No=1549370</v>
      </c>
      <c r="D49" s="1" t="str">
        <f ca="1">IFERROR(__xludf.DUMMYFUNCTION("""COMPUTED_VALUE"""),"Fri, 02 Apr 2021 11:09:00 +0900")</f>
        <v>Fri, 02 Apr 2021 11:09:00 +0900</v>
      </c>
      <c r="E49" s="1" t="str">
        <f ca="1">IFERROR(__xludf.DUMMYFUNCTION("""COMPUTED_VALUE"""),"뷰어스 이승아 기­자 삼성전자의 주가가 몇 개월 째 소폭 상하락세를 반복하고 있다. 삼성전자 주식에 투자한 동학개미들은 주가가 
오르기만을 기다리고 있다. 개인매수자인 동학개미들이 삼성전자에 투자한 금액은 약...")</f>
        <v>뷰어스 이승아 기­자 삼성전자의 주가가 몇 개월 째 소폭 상하락세를 반복하고 있다. 삼성전자 주식에 투자한 동학개미들은 주가가 
오르기만을 기다리고 있다. 개인매수자인 동학개미들이 삼성전자에 투자한 금액은 약...</v>
      </c>
    </row>
    <row r="50" spans="1:5" x14ac:dyDescent="0.2">
      <c r="A50" s="1" t="str">
        <f ca="1">IFERROR(__xludf.DUMMYFUNCTION("""COMPUTED_VALUE"""),"낸드 시장 지각변동...D램처럼 3강 경쟁 구도 형성되나")</f>
        <v>낸드 시장 지각변동...D램처럼 3강 경쟁 구도 형성되나</v>
      </c>
      <c r="B50" s="1" t="str">
        <f ca="1">IFERROR(__xludf.DUMMYFUNCTION("""COMPUTED_VALUE"""),"데일리안")</f>
        <v>데일리안</v>
      </c>
      <c r="C50" s="2" t="str">
        <f ca="1">IFERROR(__xludf.DUMMYFUNCTION("""COMPUTED_VALUE"""),"https://www.dailian.co.kr/news/view/978490/?sc=Naver")</f>
        <v>https://www.dailian.co.kr/news/view/978490/?sc=Naver</v>
      </c>
      <c r="D50" s="1" t="str">
        <f ca="1">IFERROR(__xludf.DUMMYFUNCTION("""COMPUTED_VALUE"""),"Fri, 02 Apr 2021 11:09:00 +0900")</f>
        <v>Fri, 02 Apr 2021 11:09:00 +0900</v>
      </c>
      <c r="E50" s="1" t="str">
        <f ca="1">IFERROR(__xludf.DUMMYFUNCTION("""COMPUTED_VALUE"""),"현재 전 세계 낸드플래시 시장은 삼성전자가 점유율 33.4%(지난해 4분기 기준)로 확고한 1위를 차지하고 있는 가운데 
키옥시아(19.5%)·웨스턴디지털(14.4%)· SK하이닉스(11.6%)·마이크론(11.2%) 등이 톱 5위를 형성하고 있다....")</f>
        <v>현재 전 세계 낸드플래시 시장은 삼성전자가 점유율 33.4%(지난해 4분기 기준)로 확고한 1위를 차지하고 있는 가운데 
키옥시아(19.5%)·웨스턴디지털(14.4%)· SK하이닉스(11.6%)·마이크론(11.2%) 등이 톱 5위를 형성하고 있다....</v>
      </c>
    </row>
    <row r="51" spans="1:5" x14ac:dyDescent="0.2">
      <c r="A51" s="1" t="str">
        <f ca="1">IFERROR(__xludf.DUMMYFUNCTION("""COMPUTED_VALUE"""),"백악관, 삼성전자 등 업체 불러 반도체 대란 논의")</f>
        <v>백악관, 삼성전자 등 업체 불러 반도체 대란 논의</v>
      </c>
      <c r="B51" s="1" t="str">
        <f ca="1">IFERROR(__xludf.DUMMYFUNCTION("""COMPUTED_VALUE"""),"한겨레")</f>
        <v>한겨레</v>
      </c>
      <c r="C51" s="2" t="str">
        <f ca="1">IFERROR(__xludf.DUMMYFUNCTION("""COMPUTED_VALUE"""),"http://www.hani.co.kr/arti/international/globaleconomy/989366.html")</f>
        <v>http://www.hani.co.kr/arti/international/globaleconomy/989366.html</v>
      </c>
      <c r="D51" s="1" t="str">
        <f ca="1">IFERROR(__xludf.DUMMYFUNCTION("""COMPUTED_VALUE"""),"Fri, 02 Apr 2021 11:09:00 +0900")</f>
        <v>Fri, 02 Apr 2021 11:09:00 +0900</v>
      </c>
      <c r="E51" s="1" t="str">
        <f ca="1">IFERROR(__xludf.DUMMYFUNCTION("""COMPUTED_VALUE"""),"미국 백악관이 자동차 산업 분야를 중심으로 한 세계적인 반도체 공급 부족 사태에 대처하기 위해, 삼성전자 등 관련 업체들과의 긴급 
대책회의를 연다. 백악관의 안보 및 경제 관련 최고위 관리들은 오는 12일 반도체 업체 및...")</f>
        <v>미국 백악관이 자동차 산업 분야를 중심으로 한 세계적인 반도체 공급 부족 사태에 대처하기 위해, 삼성전자 등 관련 업체들과의 긴급 
대책회의를 연다. 백악관의 안보 및 경제 관련 최고위 관리들은 오는 12일 반도체 업체 및...</v>
      </c>
    </row>
    <row r="52" spans="1:5" x14ac:dyDescent="0.2">
      <c r="A52" s="1" t="str">
        <f ca="1">IFERROR(__xludf.DUMMYFUNCTION("""COMPUTED_VALUE"""),"코로나 1년, 억만장자 재산 54% ↑...베이조스 200조원, 김정주 15조원")</f>
        <v>코로나 1년, 억만장자 재산 54% ↑...베이조스 200조원, 김정주 15조원</v>
      </c>
      <c r="B52" s="1" t="str">
        <f ca="1">IFERROR(__xludf.DUMMYFUNCTION("""COMPUTED_VALUE"""),"조선비즈")</f>
        <v>조선비즈</v>
      </c>
      <c r="C52" s="2" t="str">
        <f ca="1">IFERROR(__xludf.DUMMYFUNCTION("""COMPUTED_VALUE"""),"https://biz.chosun.com/site/data/html_dir/2021/04/02/2021040200503.html?utm_source=naver&amp;utm_medium=original&amp;utm_campaign=biz")</f>
        <v>https://biz.chosun.com/site/data/html_dir/2021/04/02/2021040200503.html?utm_source=naver&amp;utm_medium=original&amp;utm_campaign=biz</v>
      </c>
      <c r="D52" s="1" t="str">
        <f ca="1">IFERROR(__xludf.DUMMYFUNCTION("""COMPUTED_VALUE"""),"Fri, 02 Apr 2021 08:41:00 +0900")</f>
        <v>Fri, 02 Apr 2021 08:41:00 +0900</v>
      </c>
      <c r="E52" s="1" t="str">
        <f ca="1">IFERROR(__xludf.DUMMYFUNCTION("""COMPUTED_VALUE"""),"이어 서정진 셀트리온 회장(138억 달러·15조 6100억원·150위), 김범수 카카오 이사회 의장(97억 달러·10조 
9700억원·236위), 이재용 삼성전자 부회장(84억 달러·9조 5000억원·287위), 권혁빈 스마일게이트 창업자(67억 달러...")</f>
        <v>이어 서정진 셀트리온 회장(138억 달러·15조 6100억원·150위), 김범수 카카오 이사회 의장(97억 달러·10조 
9700억원·236위), 이재용 삼성전자 부회장(84억 달러·9조 5000억원·287위), 권혁빈 스마일게이트 창업자(67억 달러...</v>
      </c>
    </row>
    <row r="53" spans="1:5" x14ac:dyDescent="0.2">
      <c r="A53" s="1" t="str">
        <f ca="1">IFERROR(__xludf.DUMMYFUNCTION("""COMPUTED_VALUE"""),"국민은행의 디지털혁신, 'NO KB맨'이 주도한다")</f>
        <v>국민은행의 디지털혁신, 'NO KB맨'이 주도한다</v>
      </c>
      <c r="B53" s="1" t="str">
        <f ca="1">IFERROR(__xludf.DUMMYFUNCTION("""COMPUTED_VALUE"""),"아시아타임즈")</f>
        <v>아시아타임즈</v>
      </c>
      <c r="C53" s="2" t="str">
        <f ca="1">IFERROR(__xludf.DUMMYFUNCTION("""COMPUTED_VALUE"""),"https://www.asiatime.co.kr/article/20210401500438")</f>
        <v>https://www.asiatime.co.kr/article/20210401500438</v>
      </c>
      <c r="D53" s="1" t="str">
        <f ca="1">IFERROR(__xludf.DUMMYFUNCTION("""COMPUTED_VALUE"""),"Fri, 02 Apr 2021 08:40:00 +0900")</f>
        <v>Fri, 02 Apr 2021 08:40:00 +0900</v>
      </c>
      <c r="E53" s="1" t="str">
        <f ca="1">IFERROR(__xludf.DUMMYFUNCTION("""COMPUTED_VALUE"""),"그는 삼성전자, 삼성SDI, 현대카드, 현대캐피탈 등에서 빅데이터를 담당하며 IT기업과 금융을 경험한 디지털 분야 최고 전문가로 
꼽혔다. 효과는 바로 나타났다. 그는 지난해 데이터전략그룹을 총괄하며 마이데이터 예비허가를...")</f>
        <v>그는 삼성전자, 삼성SDI, 현대카드, 현대캐피탈 등에서 빅데이터를 담당하며 IT기업과 금융을 경험한 디지털 분야 최고 전문가로 
꼽혔다. 효과는 바로 나타났다. 그는 지난해 데이터전략그룹을 총괄하며 마이데이터 예비허가를...</v>
      </c>
    </row>
    <row r="54" spans="1:5" x14ac:dyDescent="0.2">
      <c r="A54" s="1" t="str">
        <f ca="1">IFERROR(__xludf.DUMMYFUNCTION("""COMPUTED_VALUE"""),"백악관, 12일 ‘반도체 대란’ 대응 회의 소집…삼성도 초청")</f>
        <v>백악관, 12일 ‘반도체 대란’ 대응 회의 소집…삼성도 초청</v>
      </c>
      <c r="B54" s="1" t="str">
        <f ca="1">IFERROR(__xludf.DUMMYFUNCTION("""COMPUTED_VALUE"""),"KBS")</f>
        <v>KBS</v>
      </c>
      <c r="C54" s="2" t="str">
        <f ca="1">IFERROR(__xludf.DUMMYFUNCTION("""COMPUTED_VALUE"""),"http://news.kbs.co.kr/news/view.do?ncd=5153576&amp;ref=A")</f>
        <v>http://news.kbs.co.kr/news/view.do?ncd=5153576&amp;ref=A</v>
      </c>
      <c r="D54" s="1" t="str">
        <f ca="1">IFERROR(__xludf.DUMMYFUNCTION("""COMPUTED_VALUE"""),"Fri, 02 Apr 2021 08:39:00 +0900")</f>
        <v>Fri, 02 Apr 2021 08:39:00 +0900</v>
      </c>
      <c r="E54" s="1" t="str">
        <f ca="1">IFERROR(__xludf.DUMMYFUNCTION("""COMPUTED_VALUE"""),"회의에는 삼성전자, 제너럴 모터스, 글로벌 파운드리 등과 같은 반도체, 자동차, 테크기업 등이 다수 초청됐다고 소식통은 전했습니다. 
[사진 출처 : AP=연합뉴스] 박희봉 (thankyou@kbs.co.kr) ▶ ‘소멸의 땅’ 내 고향은 어떻게...")</f>
        <v>회의에는 삼성전자, 제너럴 모터스, 글로벌 파운드리 등과 같은 반도체, 자동차, 테크기업 등이 다수 초청됐다고 소식통은 전했습니다. 
[사진 출처 : AP=연합뉴스] 박희봉 (thankyou@kbs.co.kr) ▶ ‘소멸의 땅’ 내 고향은 어떻게...</v>
      </c>
    </row>
    <row r="55" spans="1:5" x14ac:dyDescent="0.2">
      <c r="A55" s="1" t="str">
        <f ca="1">IFERROR(__xludf.DUMMYFUNCTION("""COMPUTED_VALUE"""),"바이든, 삼성 등과 '반도체 공급난' 대책 논의 나선다")</f>
        <v>바이든, 삼성 등과 '반도체 공급난' 대책 논의 나선다</v>
      </c>
      <c r="B55" s="1" t="str">
        <f ca="1">IFERROR(__xludf.DUMMYFUNCTION("""COMPUTED_VALUE"""),"한국경제")</f>
        <v>한국경제</v>
      </c>
      <c r="C55" s="2" t="str">
        <f ca="1">IFERROR(__xludf.DUMMYFUNCTION("""COMPUTED_VALUE"""),"https://www.hankyung.com/it/article/202104020637g")</f>
        <v>https://www.hankyung.com/it/article/202104020637g</v>
      </c>
      <c r="D55" s="1" t="str">
        <f ca="1">IFERROR(__xludf.DUMMYFUNCTION("""COMPUTED_VALUE"""),"Fri, 02 Apr 2021 08:37:00 +0900")</f>
        <v>Fri, 02 Apr 2021 08:37:00 +0900</v>
      </c>
      <c r="E55" s="1" t="str">
        <f ca="1">IFERROR(__xludf.DUMMYFUNCTION("""COMPUTED_VALUE"""),"조 바이든 미국 대통령이 삼성전자를 비롯한 반도체 및 자동차 업계 경영진들과 회동을 갖고 전 세계를 강타한 '반도체 공급난' 문제를 
집중 논의할 계획이다. 1일(현지시간) 미국 블룸버그통신에 따르면 조 바이든 대통령은...")</f>
        <v>조 바이든 미국 대통령이 삼성전자를 비롯한 반도체 및 자동차 업계 경영진들과 회동을 갖고 전 세계를 강타한 '반도체 공급난' 문제를 
집중 논의할 계획이다. 1일(현지시간) 미국 블룸버그통신에 따르면 조 바이든 대통령은...</v>
      </c>
    </row>
    <row r="56" spans="1:5" x14ac:dyDescent="0.2">
      <c r="A56" s="1" t="str">
        <f ca="1">IFERROR(__xludf.DUMMYFUNCTION("""COMPUTED_VALUE"""),"[5G 2주년-희망편] 가입자 1300만…'융합산업 시대' 물꼬 텄다")</f>
        <v>[5G 2주년-희망편] 가입자 1300만…'융합산업 시대' 물꼬 텄다</v>
      </c>
      <c r="B56" s="1" t="str">
        <f ca="1">IFERROR(__xludf.DUMMYFUNCTION("""COMPUTED_VALUE"""),"뉴스1")</f>
        <v>뉴스1</v>
      </c>
      <c r="C56" s="2" t="str">
        <f ca="1">IFERROR(__xludf.DUMMYFUNCTION("""COMPUTED_VALUE"""),"https://www.news1.kr/articles/?4261439")</f>
        <v>https://www.news1.kr/articles/?4261439</v>
      </c>
      <c r="D56" s="1" t="str">
        <f ca="1">IFERROR(__xludf.DUMMYFUNCTION("""COMPUTED_VALUE"""),"Fri, 02 Apr 2021 08:36:00 +0900")</f>
        <v>Fri, 02 Apr 2021 08:36:00 +0900</v>
      </c>
      <c r="E56" s="1" t="str">
        <f ca="1">IFERROR(__xludf.DUMMYFUNCTION("""COMPUTED_VALUE"""),"삼성전자는 지난 3월 23일 일본 1위, 세계 5위 이동통신사인 NTT도코모와 처음으로 5G 장비 공급 계약을 맺었다. 앞서 삼성전자는 
지난해 9월 미국 1위 통신사업자 버라이즌과 약 7조9000억원 규모의 네트워크 장비 장기...")</f>
        <v>삼성전자는 지난 3월 23일 일본 1위, 세계 5위 이동통신사인 NTT도코모와 처음으로 5G 장비 공급 계약을 맺었다. 앞서 삼성전자는 
지난해 9월 미국 1위 통신사업자 버라이즌과 약 7조9000억원 규모의 네트워크 장비 장기...</v>
      </c>
    </row>
    <row r="57" spans="1:5" x14ac:dyDescent="0.2">
      <c r="A57" s="1" t="str">
        <f ca="1">IFERROR(__xludf.DUMMYFUNCTION("""COMPUTED_VALUE"""),"[5G 2주년-절망편]2년째 부족한 5G 인프라…소비자들 '소송' 예고")</f>
        <v>[5G 2주년-절망편]2년째 부족한 5G 인프라…소비자들 '소송' 예고</v>
      </c>
      <c r="B57" s="1" t="str">
        <f ca="1">IFERROR(__xludf.DUMMYFUNCTION("""COMPUTED_VALUE"""),"뉴스1")</f>
        <v>뉴스1</v>
      </c>
      <c r="C57" s="2" t="str">
        <f ca="1">IFERROR(__xludf.DUMMYFUNCTION("""COMPUTED_VALUE"""),"https://www.news1.kr/articles/?4261398")</f>
        <v>https://www.news1.kr/articles/?4261398</v>
      </c>
      <c r="D57" s="1" t="str">
        <f ca="1">IFERROR(__xludf.DUMMYFUNCTION("""COMPUTED_VALUE"""),"Fri, 02 Apr 2021 08:36:00 +0900")</f>
        <v>Fri, 02 Apr 2021 08:36:00 +0900</v>
      </c>
      <c r="E57" s="1" t="str">
        <f ca="1">IFERROR(__xludf.DUMMYFUNCTION("""COMPUTED_VALUE"""),"일례로 삼성전자는 지난해 인기 중저가폰인 '갤럭시A51'과 '갤럭시A71'의 LTE 모델은 국내에 출시하지 않았다. 올해도 지난 19일 
후속 모델인 갤럭시A52를 발표했지만, 국내에는 5G 모델만 출시한다는 방침이다. 이와 함께...")</f>
        <v>일례로 삼성전자는 지난해 인기 중저가폰인 '갤럭시A51'과 '갤럭시A71'의 LTE 모델은 국내에 출시하지 않았다. 올해도 지난 19일 
후속 모델인 갤럭시A52를 발표했지만, 국내에는 5G 모델만 출시한다는 방침이다. 이와 함께...</v>
      </c>
    </row>
    <row r="58" spans="1:5" x14ac:dyDescent="0.2">
      <c r="A58" s="1" t="str">
        <f ca="1">IFERROR(__xludf.DUMMYFUNCTION("""COMPUTED_VALUE"""),"백악관, 12일 '반도체 대란' 대응회의 소집…삼성도 초청(종합)")</f>
        <v>백악관, 12일 '반도체 대란' 대응회의 소집…삼성도 초청(종합)</v>
      </c>
      <c r="B58" s="1" t="str">
        <f ca="1">IFERROR(__xludf.DUMMYFUNCTION("""COMPUTED_VALUE"""),"연합뉴스")</f>
        <v>연합뉴스</v>
      </c>
      <c r="C58" s="2" t="str">
        <f ca="1">IFERROR(__xludf.DUMMYFUNCTION("""COMPUTED_VALUE"""),"http://yna.kr/AKR20210402025251009?did=1195m")</f>
        <v>http://yna.kr/AKR20210402025251009?did=1195m</v>
      </c>
      <c r="D58" s="1" t="str">
        <f ca="1">IFERROR(__xludf.DUMMYFUNCTION("""COMPUTED_VALUE"""),"Fri, 02 Apr 2021 08:35:00 +0900")</f>
        <v>Fri, 02 Apr 2021 08:35:00 +0900</v>
      </c>
      <c r="E58" s="1" t="str">
        <f ca="1">IFERROR(__xludf.DUMMYFUNCTION("""COMPUTED_VALUE"""),"회의에는 삼성전자, 제너럴 모터스, 글로벌파운드리 등과 같은 반도체, 자동차, 테크기업 등이 다수 초청됐다고 소식통은 전했다. 백악관은 
의회 및 동맹국들과도 이 문제를 협의 중인 것으로 전해졌다. 최근 전 세계를 강타한...")</f>
        <v>회의에는 삼성전자, 제너럴 모터스, 글로벌파운드리 등과 같은 반도체, 자동차, 테크기업 등이 다수 초청됐다고 소식통은 전했다. 백악관은 
의회 및 동맹국들과도 이 문제를 협의 중인 것으로 전해졌다. 최근 전 세계를 강타한...</v>
      </c>
    </row>
    <row r="59" spans="1:5" x14ac:dyDescent="0.2">
      <c r="A59" s="1" t="str">
        <f ca="1">IFERROR(__xludf.DUMMYFUNCTION("""COMPUTED_VALUE"""),"[IB토마토](전규안의 회계로 세상보기)다시 표준감사시간을 생각한다")</f>
        <v>[IB토마토](전규안의 회계로 세상보기)다시 표준감사시간을 생각한다</v>
      </c>
      <c r="B59" s="1" t="str">
        <f ca="1">IFERROR(__xludf.DUMMYFUNCTION("""COMPUTED_VALUE"""),"뉴스토마토")</f>
        <v>뉴스토마토</v>
      </c>
      <c r="C59" s="2" t="str">
        <f ca="1">IFERROR(__xludf.DUMMYFUNCTION("""COMPUTED_VALUE"""),"http://www.newstomato.com/ReadNews.aspx?no=1034315")</f>
        <v>http://www.newstomato.com/ReadNews.aspx?no=1034315</v>
      </c>
      <c r="D59" s="1" t="str">
        <f ca="1">IFERROR(__xludf.DUMMYFUNCTION("""COMPUTED_VALUE"""),"Fri, 02 Apr 2021 08:33:00 +0900")</f>
        <v>Fri, 02 Apr 2021 08:33:00 +0900</v>
      </c>
      <c r="E59" s="1" t="str">
        <f ca="1">IFERROR(__xludf.DUMMYFUNCTION("""COMPUTED_VALUE"""),"예를 들어 같은 산업에 속하는 삼성전자와 LG전자도 엄밀하게 말하면 같은 산업으로 분류하기 어렵다. 반도체 가격이 오르면 삼성전자는 
이익이 증가하지만 반도체를 만들지 않고 사용하는 LG전자는 영향이 없거나 오히려 감소할...")</f>
        <v>예를 들어 같은 산업에 속하는 삼성전자와 LG전자도 엄밀하게 말하면 같은 산업으로 분류하기 어렵다. 반도체 가격이 오르면 삼성전자는 
이익이 증가하지만 반도체를 만들지 않고 사용하는 LG전자는 영향이 없거나 오히려 감소할...</v>
      </c>
    </row>
    <row r="60" spans="1:5" x14ac:dyDescent="0.2">
      <c r="A60" s="1" t="str">
        <f ca="1">IFERROR(__xludf.DUMMYFUNCTION("""COMPUTED_VALUE"""),"[도기자의 한 주 정리] NFT 열풍에 들썩···국내 관련 주는?")</f>
        <v>[도기자의 한 주 정리] NFT 열풍에 들썩···국내 관련 주는?</v>
      </c>
      <c r="B60" s="1" t="str">
        <f ca="1">IFERROR(__xludf.DUMMYFUNCTION("""COMPUTED_VALUE"""),"디센터")</f>
        <v>디센터</v>
      </c>
      <c r="C60" s="2" t="str">
        <f ca="1">IFERROR(__xludf.DUMMYFUNCTION("""COMPUTED_VALUE"""),"https://decenter.kr/NewsView/22KXESXG3K")</f>
        <v>https://decenter.kr/NewsView/22KXESXG3K</v>
      </c>
      <c r="D60" s="1" t="str">
        <f ca="1">IFERROR(__xludf.DUMMYFUNCTION("""COMPUTED_VALUE"""),"Fri, 02 Apr 2021 08:32:00 +0900")</f>
        <v>Fri, 02 Apr 2021 08:32:00 +0900</v>
      </c>
      <c r="E60" s="1" t="str">
        <f ca="1">IFERROR(__xludf.DUMMYFUNCTION("""COMPUTED_VALUE"""),"━ 삼성전자, 투자 유닛 통해 NFT 스타트업 발굴 마지막으로는 삼성전자입니다. 삼성전자의 해외 투자 유닛인 삼성넥스트는 최근 NFT 
예술품 플랫폼 ‘슈퍼레어’에 투자했습니다. 지난 2019년엔 ‘대퍼랩스’란 블록체인 게임...")</f>
        <v>━ 삼성전자, 투자 유닛 통해 NFT 스타트업 발굴 마지막으로는 삼성전자입니다. 삼성전자의 해외 투자 유닛인 삼성넥스트는 최근 NFT 
예술품 플랫폼 ‘슈퍼레어’에 투자했습니다. 지난 2019년엔 ‘대퍼랩스’란 블록체인 게임...</v>
      </c>
    </row>
    <row r="61" spans="1:5" x14ac:dyDescent="0.2">
      <c r="A61" s="1" t="str">
        <f ca="1">IFERROR(__xludf.DUMMYFUNCTION("""COMPUTED_VALUE"""),"""다음주 코스피 완만한 상승 예상…4월 7일 이벤트 주목""")</f>
        <v>"다음주 코스피 완만한 상승 예상…4월 7일 이벤트 주목"</v>
      </c>
      <c r="B61" s="1" t="str">
        <f ca="1">IFERROR(__xludf.DUMMYFUNCTION("""COMPUTED_VALUE"""),"매일경제")</f>
        <v>매일경제</v>
      </c>
      <c r="C61" s="2" t="str">
        <f ca="1">IFERROR(__xludf.DUMMYFUNCTION("""COMPUTED_VALUE"""),"http://news.mk.co.kr/newsRead.php?no=314317&amp;year=2021")</f>
        <v>http://news.mk.co.kr/newsRead.php?no=314317&amp;year=2021</v>
      </c>
      <c r="D61" s="1" t="str">
        <f ca="1">IFERROR(__xludf.DUMMYFUNCTION("""COMPUTED_VALUE"""),"Fri, 02 Apr 2021 08:29:00 +0900")</f>
        <v>Fri, 02 Apr 2021 08:29:00 +0900</v>
      </c>
      <c r="E61" s="1" t="str">
        <f ca="1">IFERROR(__xludf.DUMMYFUNCTION("""COMPUTED_VALUE"""),"미 FOMC 의사록 공개 삼성전자 1분기 잠정실적…컨센서스 8.8조 보궐선거 결과 따른 건설株 영향 다음주(4월 5~9일) 코스피가 
완만한 상승세를 나타내는 가운데 오는 4월 7일 열릴 이벤트를 주목해야 한다는 분석이 나왔다. 2일...")</f>
        <v>미 FOMC 의사록 공개 삼성전자 1분기 잠정실적…컨센서스 8.8조 보궐선거 결과 따른 건설株 영향 다음주(4월 5~9일) 코스피가 
완만한 상승세를 나타내는 가운데 오는 4월 7일 열릴 이벤트를 주목해야 한다는 분석이 나왔다. 2일...</v>
      </c>
    </row>
    <row r="62" spans="1:5" x14ac:dyDescent="0.2">
      <c r="A62" s="1" t="str">
        <f ca="1">IFERROR(__xludf.DUMMYFUNCTION("""COMPUTED_VALUE"""),"[속보] 백악관, 반도체 품귀 대응 회의…삼성전자도 초청")</f>
        <v>[속보] 백악관, 반도체 품귀 대응 회의…삼성전자도 초청</v>
      </c>
      <c r="B62" s="1" t="str">
        <f ca="1">IFERROR(__xludf.DUMMYFUNCTION("""COMPUTED_VALUE"""),"한국경제TV")</f>
        <v>한국경제TV</v>
      </c>
      <c r="C62" s="2" t="str">
        <f ca="1">IFERROR(__xludf.DUMMYFUNCTION("""COMPUTED_VALUE"""),"http://www.wowtv.co.kr/NewsCenter/News/Read?articleId=A202104020047&amp;t=NN")</f>
        <v>http://www.wowtv.co.kr/NewsCenter/News/Read?articleId=A202104020047&amp;t=NN</v>
      </c>
      <c r="D62" s="1" t="str">
        <f ca="1">IFERROR(__xludf.DUMMYFUNCTION("""COMPUTED_VALUE"""),"Fri, 02 Apr 2021 08:26:00 +0900")</f>
        <v>Fri, 02 Apr 2021 08:26:00 +0900</v>
      </c>
      <c r="E62" s="1" t="str">
        <f ca="1">IFERROR(__xludf.DUMMYFUNCTION("""COMPUTED_VALUE"""),"업계 관계자들과 반도체 칩 부족에 따른 영향, 해결 방안 등을 논의할 예정이다. 회의에는 삼성전자, 제너럴 모터스, 글로벌 파운드리 
등과 같은 반도체, 자동차, 테크기업 등이 다수 초청됐다고 소식통은 전했다. (사진=연합뉴스)")</f>
        <v>업계 관계자들과 반도체 칩 부족에 따른 영향, 해결 방안 등을 논의할 예정이다. 회의에는 삼성전자, 제너럴 모터스, 글로벌 파운드리 
등과 같은 반도체, 자동차, 테크기업 등이 다수 초청됐다고 소식통은 전했다. (사진=연합뉴스)</v>
      </c>
    </row>
    <row r="63" spans="1:5" x14ac:dyDescent="0.2">
      <c r="A63" s="1" t="str">
        <f ca="1">IFERROR(__xludf.DUMMYFUNCTION("""COMPUTED_VALUE"""),"美백악관, 12일 삼성·GM 등과 회동…""반도체부족 논의""(종합)")</f>
        <v>美백악관, 12일 삼성·GM 등과 회동…"반도체부족 논의"(종합)</v>
      </c>
      <c r="B63" s="1" t="str">
        <f ca="1">IFERROR(__xludf.DUMMYFUNCTION("""COMPUTED_VALUE"""),"아시아경제")</f>
        <v>아시아경제</v>
      </c>
      <c r="C63" s="2" t="str">
        <f ca="1">IFERROR(__xludf.DUMMYFUNCTION("""COMPUTED_VALUE"""),"https://view.asiae.co.kr/article/2021040208191259875")</f>
        <v>https://view.asiae.co.kr/article/2021040208191259875</v>
      </c>
      <c r="D63" s="1" t="str">
        <f ca="1">IFERROR(__xludf.DUMMYFUNCTION("""COMPUTED_VALUE"""),"Fri, 02 Apr 2021 08:25:00 +0900")</f>
        <v>Fri, 02 Apr 2021 08:25:00 +0900</v>
      </c>
      <c r="E63" s="1" t="str">
        <f ca="1">IFERROR(__xludf.DUMMYFUNCTION("""COMPUTED_VALUE"""),"초청 대상자 중에는 삼성전자를 비롯해 미국의 파운드리(위탁생산) 업체인 글로벌파운드리와 미국 자동차 제조업체 GM 등이 포함됐다. 
회의는 오는 12일 진행될 예정인 것으로 알려졌다. 블룸버그통신은 ""소식통에 의하면 위...")</f>
        <v>초청 대상자 중에는 삼성전자를 비롯해 미국의 파운드리(위탁생산) 업체인 글로벌파운드리와 미국 자동차 제조업체 GM 등이 포함됐다. 
회의는 오는 12일 진행될 예정인 것으로 알려졌다. 블룸버그통신은 "소식통에 의하면 위...</v>
      </c>
    </row>
    <row r="64" spans="1:5" x14ac:dyDescent="0.2">
      <c r="A64" s="1" t="str">
        <f ca="1">IFERROR(__xludf.DUMMYFUNCTION("""COMPUTED_VALUE"""),"“1Q 실적시즌 돌입, 반도체·철강·화학 개선 기대감↑”")</f>
        <v>“1Q 실적시즌 돌입, 반도체·철강·화학 개선 기대감↑”</v>
      </c>
      <c r="B64" s="1" t="str">
        <f ca="1">IFERROR(__xludf.DUMMYFUNCTION("""COMPUTED_VALUE"""),"이데일리")</f>
        <v>이데일리</v>
      </c>
      <c r="C64" s="2" t="str">
        <f ca="1">IFERROR(__xludf.DUMMYFUNCTION("""COMPUTED_VALUE"""),"http://www.edaily.co.kr/news/newspath.asp?newsid=01423526629012184")</f>
        <v>http://www.edaily.co.kr/news/newspath.asp?newsid=01423526629012184</v>
      </c>
      <c r="D64" s="1" t="str">
        <f ca="1">IFERROR(__xludf.DUMMYFUNCTION("""COMPUTED_VALUE"""),"Fri, 02 Apr 2021 08:25:00 +0900")</f>
        <v>Fri, 02 Apr 2021 08:25:00 +0900</v>
      </c>
      <c r="E64" s="1" t="str">
        <f ca="1">IFERROR(__xludf.DUMMYFUNCTION("""COMPUTED_VALUE"""),"다음주부터 삼성전자(005930)의 잠정 실적 발표를 시작으로 1분기 실적 시즌에 돌입한다. 한 연구원은 “경제활동 정상화에 대한 
기대감을 빠르게 선반영하고 있는 만큼, 이번 1분기뿐 아니라 향후 1년간의 실적개선 기대감도...")</f>
        <v>다음주부터 삼성전자(005930)의 잠정 실적 발표를 시작으로 1분기 실적 시즌에 돌입한다. 한 연구원은 “경제활동 정상화에 대한 
기대감을 빠르게 선반영하고 있는 만큼, 이번 1분기뿐 아니라 향후 1년간의 실적개선 기대감도...</v>
      </c>
    </row>
    <row r="65" spans="1:5" x14ac:dyDescent="0.2">
      <c r="A65" s="1" t="str">
        <f ca="1">IFERROR(__xludf.DUMMYFUNCTION("""COMPUTED_VALUE"""),"[공석환의 주식시황] 美, 2Q 주식시장 시작..S&amp;P500 지수 역사상 최고치")</f>
        <v>[공석환의 주식시황] 美, 2Q 주식시장 시작..S&amp;P500 지수 역사상 최고치</v>
      </c>
      <c r="B65" s="1" t="str">
        <f ca="1">IFERROR(__xludf.DUMMYFUNCTION("""COMPUTED_VALUE"""),"한국정경신문")</f>
        <v>한국정경신문</v>
      </c>
      <c r="C65" s="2" t="str">
        <f ca="1">IFERROR(__xludf.DUMMYFUNCTION("""COMPUTED_VALUE"""),"http://kpenews.com/View.aspx?No=1549159")</f>
        <v>http://kpenews.com/View.aspx?No=1549159</v>
      </c>
      <c r="D65" s="1" t="str">
        <f ca="1">IFERROR(__xludf.DUMMYFUNCTION("""COMPUTED_VALUE"""),"Fri, 02 Apr 2021 08:23:00 +0900")</f>
        <v>Fri, 02 Apr 2021 08:23:00 +0900</v>
      </c>
      <c r="E65" s="1" t="str">
        <f ca="1">IFERROR(__xludf.DUMMYFUNCTION("""COMPUTED_VALUE"""),"삼성전자도 오랜만에 1.8프로 상승하였습니다. 그러나 장마감 후 매매동향을 보니 연기금이 삼성전자 및 SK하이닉스 주식 을 각 80억원 
및 70억원 매도하였습니다. 연기금이 멀리 보고 국내 주식 비중을 줄이는 취지는 충분히...")</f>
        <v>삼성전자도 오랜만에 1.8프로 상승하였습니다. 그러나 장마감 후 매매동향을 보니 연기금이 삼성전자 및 SK하이닉스 주식 을 각 80억원 
및 70억원 매도하였습니다. 연기금이 멀리 보고 국내 주식 비중을 줄이는 취지는 충분히...</v>
      </c>
    </row>
    <row r="66" spans="1:5" x14ac:dyDescent="0.2">
      <c r="A66" s="1" t="str">
        <f ca="1">IFERROR(__xludf.DUMMYFUNCTION("""COMPUTED_VALUE"""),"[글로벌 비즈] 中 시노켐-켐차이나 합병 승인…세계 최대 화학기업 탄생?")</f>
        <v>[글로벌 비즈] 中 시노켐-켐차이나 합병 승인…세계 최대 화학기업 탄생?</v>
      </c>
      <c r="B66" s="1" t="str">
        <f ca="1">IFERROR(__xludf.DUMMYFUNCTION("""COMPUTED_VALUE"""),"SBS Biz")</f>
        <v>SBS Biz</v>
      </c>
      <c r="C66" s="2" t="str">
        <f ca="1">IFERROR(__xludf.DUMMYFUNCTION("""COMPUTED_VALUE"""),"https://biz.sbs.co.kr/article_hub/20000009898?division=NAVER")</f>
        <v>https://biz.sbs.co.kr/article_hub/20000009898?division=NAVER</v>
      </c>
      <c r="D66" s="1" t="str">
        <f ca="1">IFERROR(__xludf.DUMMYFUNCTION("""COMPUTED_VALUE"""),"Fri, 02 Apr 2021 08:23:00 +0900")</f>
        <v>Fri, 02 Apr 2021 08:23:00 +0900</v>
      </c>
      <c r="E66" s="1" t="str">
        <f ca="1">IFERROR(__xludf.DUMMYFUNCTION("""COMPUTED_VALUE"""),"1위인 삼성전자를 제외하면 10위권에 속해 있는 기업들이 10% 내외의 점유율로 경쟁이 매우 치열한 상황인데요. 키옥시아를 인수하게 
되면 삼성과 맞붙을 수 있는 규모가 된다는 분석이 나옵니다. ◇ 화학 '공룡' 합병 승인 중국의...")</f>
        <v>1위인 삼성전자를 제외하면 10위권에 속해 있는 기업들이 10% 내외의 점유율로 경쟁이 매우 치열한 상황인데요. 키옥시아를 인수하게 
되면 삼성과 맞붙을 수 있는 규모가 된다는 분석이 나옵니다. ◇ 화학 '공룡' 합병 승인 중국의...</v>
      </c>
    </row>
    <row r="67" spans="1:5" x14ac:dyDescent="0.2">
      <c r="A67" s="1" t="str">
        <f ca="1">IFERROR(__xludf.DUMMYFUNCTION("""COMPUTED_VALUE"""),"[조간브리핑] 구글, 카카오모빌리티에 투자…모빌리티 시장 경쟁 격화되나")</f>
        <v>[조간브리핑] 구글, 카카오모빌리티에 투자…모빌리티 시장 경쟁 격화되나</v>
      </c>
      <c r="B67" s="1" t="str">
        <f ca="1">IFERROR(__xludf.DUMMYFUNCTION("""COMPUTED_VALUE"""),"SBS Biz")</f>
        <v>SBS Biz</v>
      </c>
      <c r="C67" s="2" t="str">
        <f ca="1">IFERROR(__xludf.DUMMYFUNCTION("""COMPUTED_VALUE"""),"https://biz.sbs.co.kr/article_hub/20000009900?division=NAVER")</f>
        <v>https://biz.sbs.co.kr/article_hub/20000009900?division=NAVER</v>
      </c>
      <c r="D67" s="1" t="str">
        <f ca="1">IFERROR(__xludf.DUMMYFUNCTION("""COMPUTED_VALUE"""),"Fri, 02 Apr 2021 08:22:00 +0900")</f>
        <v>Fri, 02 Apr 2021 08:22:00 +0900</v>
      </c>
      <c r="E67" s="1" t="str">
        <f ca="1">IFERROR(__xludf.DUMMYFUNCTION("""COMPUTED_VALUE"""),"법인세 비용을 법인세 차감 전 순이익으로 나눈 유효세율을 비교 분석한 결과, 삼성전자와 SK하이닉스의 유효세율은 각각 27.3%, 
23.7%로 나타났습니다. 삼성전자의 경우 TSMC 의 2.5 배. 인텔의 1.6배에 달하는 세 부담을 지고 있다는...")</f>
        <v>법인세 비용을 법인세 차감 전 순이익으로 나눈 유효세율을 비교 분석한 결과, 삼성전자와 SK하이닉스의 유효세율은 각각 27.3%, 
23.7%로 나타났습니다. 삼성전자의 경우 TSMC 의 2.5 배. 인텔의 1.6배에 달하는 세 부담을 지고 있다는...</v>
      </c>
    </row>
    <row r="68" spans="1:5" x14ac:dyDescent="0.2">
      <c r="A68" s="1" t="str">
        <f ca="1">IFERROR(__xludf.DUMMYFUNCTION("""COMPUTED_VALUE"""),"삼성전자, 캐나다서 ‘존경 받는 기업’ 7위…지난해보다 2단계↑")</f>
        <v>삼성전자, 캐나다서 ‘존경 받는 기업’ 7위…지난해보다 2단계↑</v>
      </c>
      <c r="B68" s="1" t="str">
        <f ca="1">IFERROR(__xludf.DUMMYFUNCTION("""COMPUTED_VALUE"""),"아주경제")</f>
        <v>아주경제</v>
      </c>
      <c r="C68" s="2" t="str">
        <f ca="1">IFERROR(__xludf.DUMMYFUNCTION("""COMPUTED_VALUE"""),"http://www.ajunews.com/view/20210402080049857")</f>
        <v>http://www.ajunews.com/view/20210402080049857</v>
      </c>
      <c r="D68" s="1" t="str">
        <f ca="1">IFERROR(__xludf.DUMMYFUNCTION("""COMPUTED_VALUE"""),"Fri, 02 Apr 2021 08:21:00 +0900")</f>
        <v>Fri, 02 Apr 2021 08:21:00 +0900</v>
      </c>
      <c r="E68" s="1" t="str">
        <f ca="1">IFERROR(__xludf.DUMMYFUNCTION("""COMPUTED_VALUE"""),"장은영 기자 eun02@ajunews.com 삼성전자가 캐나다에서 ‘존경받는 기업’ 7위에 올랐다. 스마트폰, 가전 등 다양한 제품으로 
캐나다 소비자들을 만족시킨 결과로, 지난해 9위에서 2계단 상승했다. 2일 업계에 따르면 캐나다...")</f>
        <v>장은영 기자 eun02@ajunews.com 삼성전자가 캐나다에서 ‘존경받는 기업’ 7위에 올랐다. 스마트폰, 가전 등 다양한 제품으로 
캐나다 소비자들을 만족시킨 결과로, 지난해 9위에서 2계단 상승했다. 2일 업계에 따르면 캐나다...</v>
      </c>
    </row>
    <row r="69" spans="1:5" x14ac:dyDescent="0.2">
      <c r="A69" s="1" t="str">
        <f ca="1">IFERROR(__xludf.DUMMYFUNCTION("""COMPUTED_VALUE"""),"한국앤컴퍼니, 두산 출신 안종선 사장 영입")</f>
        <v>한국앤컴퍼니, 두산 출신 안종선 사장 영입</v>
      </c>
      <c r="B69" s="1" t="str">
        <f ca="1">IFERROR(__xludf.DUMMYFUNCTION("""COMPUTED_VALUE"""),"현대경제신문")</f>
        <v>현대경제신문</v>
      </c>
      <c r="C69" s="2" t="str">
        <f ca="1">IFERROR(__xludf.DUMMYFUNCTION("""COMPUTED_VALUE"""),"http://www.finomy.com/news/articleView.html?idxno=91183")</f>
        <v>http://www.finomy.com/news/articleView.html?idxno=91183</v>
      </c>
      <c r="D69" s="1" t="str">
        <f ca="1">IFERROR(__xludf.DUMMYFUNCTION("""COMPUTED_VALUE"""),"Fri, 02 Apr 2021 08:20:00 +0900")</f>
        <v>Fri, 02 Apr 2021 08:20:00 +0900</v>
      </c>
      <c r="E69" s="1" t="str">
        <f ca="1">IFERROR(__xludf.DUMMYFUNCTION("""COMPUTED_VALUE"""),"두산인프라코어 Heavy BG장 부사장을 역임한 안종선 사장은 삼성전자와 글로벌 경영 컨설팅 기업 맥킨지, ㈜두산을 거쳐 
두산인프라코어에서 전략기획실, 기획조정실, 영업본부 등을 이끌며 뛰어난 글로벌 경영 감각을 발휘했다....")</f>
        <v>두산인프라코어 Heavy BG장 부사장을 역임한 안종선 사장은 삼성전자와 글로벌 경영 컨설팅 기업 맥킨지, ㈜두산을 거쳐 
두산인프라코어에서 전략기획실, 기획조정실, 영업본부 등을 이끌며 뛰어난 글로벌 경영 감각을 발휘했다....</v>
      </c>
    </row>
    <row r="70" spans="1:5" x14ac:dyDescent="0.2">
      <c r="A70" s="1" t="str">
        <f ca="1">IFERROR(__xludf.DUMMYFUNCTION("""COMPUTED_VALUE"""),"울산시-상트페테르부르크, 상호 협력 논의")</f>
        <v>울산시-상트페테르부르크, 상호 협력 논의</v>
      </c>
      <c r="B70" s="1" t="str">
        <f ca="1">IFERROR(__xludf.DUMMYFUNCTION("""COMPUTED_VALUE"""),"KBS")</f>
        <v>KBS</v>
      </c>
      <c r="C70" s="2" t="str">
        <f ca="1">IFERROR(__xludf.DUMMYFUNCTION("""COMPUTED_VALUE"""),"http://news.kbs.co.kr/news/view.do?ncd=5153546&amp;ref=A")</f>
        <v>http://news.kbs.co.kr/news/view.do?ncd=5153546&amp;ref=A</v>
      </c>
      <c r="D70" s="1" t="str">
        <f ca="1">IFERROR(__xludf.DUMMYFUNCTION("""COMPUTED_VALUE"""),"Fri, 02 Apr 2021 08:19:00 +0900")</f>
        <v>Fri, 02 Apr 2021 08:19:00 +0900</v>
      </c>
      <c r="E70" s="1" t="str">
        <f ca="1">IFERROR(__xludf.DUMMYFUNCTION("""COMPUTED_VALUE"""),"상트페테르부르크는 러시아 최대 산업도시로, 현대자동차와 삼성전자 등 국내 30여 개의 기업이 진출해 있습니다. 이이슬 
(eslee31@kbs.co.kr) ▶ ‘소멸의 땅’ 내 고향은 어떻게 사라지나")</f>
        <v>상트페테르부르크는 러시아 최대 산업도시로, 현대자동차와 삼성전자 등 국내 30여 개의 기업이 진출해 있습니다. 이이슬 
(eslee31@kbs.co.kr) ▶ ‘소멸의 땅’ 내 고향은 어떻게 사라지나</v>
      </c>
    </row>
    <row r="71" spans="1:5" x14ac:dyDescent="0.2">
      <c r="A71" s="1" t="str">
        <f ca="1">IFERROR(__xludf.DUMMYFUNCTION("""COMPUTED_VALUE"""),"백악관, 12일 '반도체 대란' 대응 회의 소집…삼성도 초청")</f>
        <v>백악관, 12일 '반도체 대란' 대응 회의 소집…삼성도 초청</v>
      </c>
      <c r="B71" s="1" t="str">
        <f ca="1">IFERROR(__xludf.DUMMYFUNCTION("""COMPUTED_VALUE"""),"연합뉴스")</f>
        <v>연합뉴스</v>
      </c>
      <c r="C71" s="2" t="str">
        <f ca="1">IFERROR(__xludf.DUMMYFUNCTION("""COMPUTED_VALUE"""),"http://yna.kr/AKR20210402025200009?did=1195m")</f>
        <v>http://yna.kr/AKR20210402025200009?did=1195m</v>
      </c>
      <c r="D71" s="1" t="str">
        <f ca="1">IFERROR(__xludf.DUMMYFUNCTION("""COMPUTED_VALUE"""),"Fri, 02 Apr 2021 08:13:00 +0900")</f>
        <v>Fri, 02 Apr 2021 08:13:00 +0900</v>
      </c>
      <c r="E71" s="1" t="str">
        <f ca="1">IFERROR(__xludf.DUMMYFUNCTION("""COMPUTED_VALUE"""),"이날 회의에서 업계 관계자들과 반도체 칩 부족에 따른 영향, 해결 방안 등을 논의할 예정이다. 회의에는 삼성전자, 제너럴 모터스, 
글로벌 파운드리 등과 같은 반도체, 자동차, 테크기업 등이 다수 초청됐다고 소식통은 전했다.")</f>
        <v>이날 회의에서 업계 관계자들과 반도체 칩 부족에 따른 영향, 해결 방안 등을 논의할 예정이다. 회의에는 삼성전자, 제너럴 모터스, 
글로벌 파운드리 등과 같은 반도체, 자동차, 테크기업 등이 다수 초청됐다고 소식통은 전했다.</v>
      </c>
    </row>
    <row r="72" spans="1:5" x14ac:dyDescent="0.2">
      <c r="A72" s="1" t="str">
        <f ca="1">IFERROR(__xludf.DUMMYFUNCTION("""COMPUTED_VALUE"""),"신한금융투자: NAVER·SK하이닉스·아프리카 TV")</f>
        <v>신한금융투자: NAVER·SK하이닉스·아프리카 TV</v>
      </c>
      <c r="B72" s="1" t="str">
        <f ca="1">IFERROR(__xludf.DUMMYFUNCTION("""COMPUTED_VALUE"""),"서울파이낸스")</f>
        <v>서울파이낸스</v>
      </c>
      <c r="C72" s="2" t="str">
        <f ca="1">IFERROR(__xludf.DUMMYFUNCTION("""COMPUTED_VALUE"""),"http://www.seoulfn.com/news/articleView.html?idxno=415592")</f>
        <v>http://www.seoulfn.com/news/articleView.html?idxno=415592</v>
      </c>
      <c r="D72" s="1" t="str">
        <f ca="1">IFERROR(__xludf.DUMMYFUNCTION("""COMPUTED_VALUE"""),"Fri, 02 Apr 2021 08:12:00 +0900")</f>
        <v>Fri, 02 Apr 2021 08:12:00 +0900</v>
      </c>
      <c r="E72" s="1" t="str">
        <f ca="1">IFERROR(__xludf.DUMMYFUNCTION("""COMPUTED_VALUE"""),"올해 볼륨 모델의 글로벌 런칭 및 전기차 출시를 통해 상품성 우위 사이클 지속 전망 ▲삼성전자- 1H22까지 반도체 업황 개선 전망. 
1Q21부터 DRAM 가격 상승 전망. 주가는 반도체 업황을 바라보며 상승할 전망...")</f>
        <v>올해 볼륨 모델의 글로벌 런칭 및 전기차 출시를 통해 상품성 우위 사이클 지속 전망 ▲삼성전자- 1H22까지 반도체 업황 개선 전망. 
1Q21부터 DRAM 가격 상승 전망. 주가는 반도체 업황을 바라보며 상승할 전망...</v>
      </c>
    </row>
    <row r="73" spans="1:5" x14ac:dyDescent="0.2">
      <c r="A73" s="1" t="str">
        <f ca="1">IFERROR(__xludf.DUMMYFUNCTION("""COMPUTED_VALUE"""),"[빅데이터MSI]2일 오전 주식시장 심리 1단계 '매우나쁨'")</f>
        <v>[빅데이터MSI]2일 오전 주식시장 심리 1단계 '매우나쁨'</v>
      </c>
      <c r="B73" s="1" t="str">
        <f ca="1">IFERROR(__xludf.DUMMYFUNCTION("""COMPUTED_VALUE"""),"뉴시스")</f>
        <v>뉴시스</v>
      </c>
      <c r="C73" s="2" t="str">
        <f ca="1">IFERROR(__xludf.DUMMYFUNCTION("""COMPUTED_VALUE"""),"http://www.newsis.com/view/?id=NISX20210402_0001392642&amp;cID=10401&amp;pID=10400")</f>
        <v>http://www.newsis.com/view/?id=NISX20210402_0001392642&amp;cID=10401&amp;pID=10400</v>
      </c>
      <c r="D73" s="1" t="str">
        <f ca="1">IFERROR(__xludf.DUMMYFUNCTION("""COMPUTED_VALUE"""),"Fri, 02 Apr 2021 08:11:00 +0900")</f>
        <v>Fri, 02 Apr 2021 08:11:00 +0900</v>
      </c>
      <c r="E73" s="1" t="str">
        <f ca="1">IFERROR(__xludf.DUMMYFUNCTION("""COMPUTED_VALUE"""),"대장주 삼성전자의 MSI 레벨은 4단계로 집계됐다. 시가총액 상위 종목 중 SK하이닉스는 2단계, LG화학은 7단계, 현대차는 2단계, 
셀트리온은 4단계로 나타났다. 뉴시스와 코스콤은 250개 주요 상장 기업에 대해 감성...")</f>
        <v>대장주 삼성전자의 MSI 레벨은 4단계로 집계됐다. 시가총액 상위 종목 중 SK하이닉스는 2단계, LG화학은 7단계, 현대차는 2단계, 
셀트리온은 4단계로 나타났다. 뉴시스와 코스콤은 250개 주요 상장 기업에 대해 감성...</v>
      </c>
    </row>
    <row r="74" spans="1:5" x14ac:dyDescent="0.2">
      <c r="A74" s="1" t="str">
        <f ca="1">IFERROR(__xludf.DUMMYFUNCTION("""COMPUTED_VALUE"""),"[속보] ""백악관, 반도체 공급난 논의 위해 삼성 관계자 초청""")</f>
        <v>[속보] "백악관, 반도체 공급난 논의 위해 삼성 관계자 초청"</v>
      </c>
      <c r="B74" s="1" t="str">
        <f ca="1">IFERROR(__xludf.DUMMYFUNCTION("""COMPUTED_VALUE"""),"조선비즈")</f>
        <v>조선비즈</v>
      </c>
      <c r="C74" s="2" t="str">
        <f ca="1">IFERROR(__xludf.DUMMYFUNCTION("""COMPUTED_VALUE"""),"https://biz.chosun.com/site/data/html_dir/2021/04/02/2021040200453.html?utm_source=naver&amp;utm_medium=original&amp;utm_campaign=biz")</f>
        <v>https://biz.chosun.com/site/data/html_dir/2021/04/02/2021040200453.html?utm_source=naver&amp;utm_medium=original&amp;utm_campaign=biz</v>
      </c>
      <c r="D74" s="1" t="str">
        <f ca="1">IFERROR(__xludf.DUMMYFUNCTION("""COMPUTED_VALUE"""),"Fri, 02 Apr 2021 08:07:00 +0900")</f>
        <v>Fri, 02 Apr 2021 08:07:00 +0900</v>
      </c>
      <c r="E74" s="1" t="str">
        <f ca="1">IFERROR(__xludf.DUMMYFUNCTION("""COMPUTED_VALUE"""),"조 바이든 미국 대통령의 안보 및 경제 분야 보좌진들이 최근 이어지고 있는 글로벌 반도체 공급난에 대한 대책을 논의하기 위해 삼성전자와 
반도체 글로벌파운드리, 제너럴모터스(GM) 등 관련 업계 관계자들을 이달 12일...")</f>
        <v>조 바이든 미국 대통령의 안보 및 경제 분야 보좌진들이 최근 이어지고 있는 글로벌 반도체 공급난에 대한 대책을 논의하기 위해 삼성전자와 
반도체 글로벌파운드리, 제너럴모터스(GM) 등 관련 업계 관계자들을 이달 12일...</v>
      </c>
    </row>
    <row r="75" spans="1:5" x14ac:dyDescent="0.2">
      <c r="A75" s="1" t="str">
        <f ca="1">IFERROR(__xludf.DUMMYFUNCTION("""COMPUTED_VALUE"""),"[충청브리핑] 천안함 재조사에 “나라가 미쳤다” 분노 들끓어")</f>
        <v>[충청브리핑] 천안함 재조사에 “나라가 미쳤다” 분노 들끓어</v>
      </c>
      <c r="B75" s="1" t="str">
        <f ca="1">IFERROR(__xludf.DUMMYFUNCTION("""COMPUTED_VALUE"""),"뉴데일리")</f>
        <v>뉴데일리</v>
      </c>
      <c r="C75" s="2" t="str">
        <f ca="1">IFERROR(__xludf.DUMMYFUNCTION("""COMPUTED_VALUE"""),"http://cc.newdaily.co.kr/site/data/html/2021/04/02/2021040200003.html")</f>
        <v>http://cc.newdaily.co.kr/site/data/html/2021/04/02/2021040200003.html</v>
      </c>
      <c r="D75" s="1" t="str">
        <f ca="1">IFERROR(__xludf.DUMMYFUNCTION("""COMPUTED_VALUE"""),"Fri, 02 Apr 2021 08:06:00 +0900")</f>
        <v>Fri, 02 Apr 2021 08:06:00 +0900</v>
      </c>
      <c r="E75" s="1" t="str">
        <f ca="1">IFERROR(__xludf.DUMMYFUNCTION("""COMPUTED_VALUE"""),"삼성 삼성전자 稅부담, TSMC의 2.5배 격전의 글러벌 반도체 무거운 세금에 발목잡힌 한국 삼성, 순이익이 27% 세금 낼 때 
TSMC는 11%만 납부 시설 투자 등에 대한 稅감면도 미국?대만보다 턱없이 낮아 ◇충청투데이 -한화이글스...")</f>
        <v>삼성 삼성전자 稅부담, TSMC의 2.5배 격전의 글러벌 반도체 무거운 세금에 발목잡힌 한국 삼성, 순이익이 27% 세금 낼 때 
TSMC는 11%만 납부 시설 투자 등에 대한 稅감면도 미국?대만보다 턱없이 낮아 ◇충청투데이 -한화이글스...</v>
      </c>
    </row>
    <row r="76" spans="1:5" x14ac:dyDescent="0.2">
      <c r="A76" s="1" t="str">
        <f ca="1">IFERROR(__xludf.DUMMYFUNCTION("""COMPUTED_VALUE"""),"베이조스 201조, 김정주 15조… 코로나 1년, 억만장자 재산 54% 늘어")</f>
        <v>베이조스 201조, 김정주 15조… 코로나 1년, 억만장자 재산 54% 늘어</v>
      </c>
      <c r="B76" s="1" t="str">
        <f ca="1">IFERROR(__xludf.DUMMYFUNCTION("""COMPUTED_VALUE"""),"조선일보")</f>
        <v>조선일보</v>
      </c>
      <c r="C76" s="2" t="str">
        <f ca="1">IFERROR(__xludf.DUMMYFUNCTION("""COMPUTED_VALUE"""),"https://www.chosun.com/economy/int_economy/2021/04/02/OPOSSAI3KBA5DLGC6RYVMHZ4TA/?utm_source=naver&amp;utm_medium=referral&amp;utm_campaign=naver-news")</f>
        <v>https://www.chosun.com/economy/int_economy/2021/04/02/OPOSSAI3KBA5DLGC6RYVMHZ4TA/?utm_source=naver&amp;utm_medium=referral&amp;utm_campaign=naver-news</v>
      </c>
      <c r="D76" s="1" t="str">
        <f ca="1">IFERROR(__xludf.DUMMYFUNCTION("""COMPUTED_VALUE"""),"Fri, 02 Apr 2021 08:05:00 +0900")</f>
        <v>Fri, 02 Apr 2021 08:05:00 +0900</v>
      </c>
      <c r="E76" s="1" t="str">
        <f ca="1">IFERROR(__xludf.DUMMYFUNCTION("""COMPUTED_VALUE"""),"이어 서정진 셀트리온 회장(138억 달러·15조 6100억원·150위), 김범수 카카오 이사회 의장(97억 달러·10조 
9700억원·236위), 이재용 삼성전자 부회장(84억 달러·9조 5000억원·287위), 권혁빈 스마일게이트 창업자(67억 달러...")</f>
        <v>이어 서정진 셀트리온 회장(138억 달러·15조 6100억원·150위), 김범수 카카오 이사회 의장(97억 달러·10조 
9700억원·236위), 이재용 삼성전자 부회장(84억 달러·9조 5000억원·287위), 권혁빈 스마일게이트 창업자(67억 달러...</v>
      </c>
    </row>
    <row r="77" spans="1:5" x14ac:dyDescent="0.2">
      <c r="A77" s="1" t="str">
        <f ca="1">IFERROR(__xludf.DUMMYFUNCTION("""COMPUTED_VALUE"""),"SK 키즈폰 갤럭시A21s Zem 공짜폰 이벤트, 카카오 리틀프렌즈폰4 및 신비 요금지원 결정")</f>
        <v>SK 키즈폰 갤럭시A21s Zem 공짜폰 이벤트, 카카오 리틀프렌즈폰4 및 신비 요금지원 결정</v>
      </c>
      <c r="B77" s="1" t="str">
        <f ca="1">IFERROR(__xludf.DUMMYFUNCTION("""COMPUTED_VALUE"""),"충청투데이")</f>
        <v>충청투데이</v>
      </c>
      <c r="C77" s="2" t="str">
        <f ca="1">IFERROR(__xludf.DUMMYFUNCTION("""COMPUTED_VALUE"""),"http://www.cctoday.co.kr/news/articleView.html?idxno=2134526")</f>
        <v>http://www.cctoday.co.kr/news/articleView.html?idxno=2134526</v>
      </c>
      <c r="D77" s="1" t="str">
        <f ca="1">IFERROR(__xludf.DUMMYFUNCTION("""COMPUTED_VALUE"""),"Fri, 02 Apr 2021 08:04:00 +0900")</f>
        <v>Fri, 02 Apr 2021 08:04:00 +0900</v>
      </c>
      <c r="E77" s="1" t="str">
        <f ca="1">IFERROR(__xludf.DUMMYFUNCTION("""COMPUTED_VALUE"""),"삼성전자의 갤럭시A10e를 기반으로 제작된 카카오리틀프렌즈폰4는 다양한 학습 기능이 지원되는 '초등나라' 요금제와 함께 많은 선택을 
받고 있다. 이외에도 SKT에서는 초등학생 핸드폰 특화 모델로 갤럭시A21s를 활용한...")</f>
        <v>삼성전자의 갤럭시A10e를 기반으로 제작된 카카오리틀프렌즈폰4는 다양한 학습 기능이 지원되는 '초등나라' 요금제와 함께 많은 선택을 
받고 있다. 이외에도 SKT에서는 초등학생 핸드폰 특화 모델로 갤럭시A21s를 활용한...</v>
      </c>
    </row>
    <row r="78" spans="1:5" x14ac:dyDescent="0.2">
      <c r="A78" s="1" t="str">
        <f ca="1">IFERROR(__xludf.DUMMYFUNCTION("""COMPUTED_VALUE"""),"카카오 5대 1 액면분할 임박...주가 상승 모멘텀 될까")</f>
        <v>카카오 5대 1 액면분할 임박...주가 상승 모멘텀 될까</v>
      </c>
      <c r="B78" s="1" t="str">
        <f ca="1">IFERROR(__xludf.DUMMYFUNCTION("""COMPUTED_VALUE"""),"한국금융신문")</f>
        <v>한국금융신문</v>
      </c>
      <c r="C78" s="2" t="str">
        <f ca="1">IFERROR(__xludf.DUMMYFUNCTION("""COMPUTED_VALUE"""),"http://www.fntimes.com/html/view.php?ud=2021040207545785666c0eb6f11e_18")</f>
        <v>http://www.fntimes.com/html/view.php?ud=2021040207545785666c0eb6f11e_18</v>
      </c>
      <c r="D78" s="1" t="str">
        <f ca="1">IFERROR(__xludf.DUMMYFUNCTION("""COMPUTED_VALUE"""),"Fri, 02 Apr 2021 08:03:00 +0900")</f>
        <v>Fri, 02 Apr 2021 08:03:00 +0900</v>
      </c>
      <c r="E78" s="1" t="str">
        <f ca="1">IFERROR(__xludf.DUMMYFUNCTION("""COMPUTED_VALUE"""),"50만원 육박하는 주가, 4월 15일부터 10만원 선 거래 거래량 증가·투자자 접근성 개선 기대...‘국민주’ 예고 삼성전자·네이버 등 
액면분할 뒤 주가 부진 이어지기도 [한국금융신문 홍승빈 기자] 카카오가 5대 1 액면분할을...")</f>
        <v>50만원 육박하는 주가, 4월 15일부터 10만원 선 거래 거래량 증가·투자자 접근성 개선 기대...‘국민주’ 예고 삼성전자·네이버 등 
액면분할 뒤 주가 부진 이어지기도 [한국금융신문 홍승빈 기자] 카카오가 5대 1 액면분할을...</v>
      </c>
    </row>
    <row r="79" spans="1:5" x14ac:dyDescent="0.2">
      <c r="A79" s="1" t="str">
        <f ca="1">IFERROR(__xludf.DUMMYFUNCTION("""COMPUTED_VALUE"""),"[브랜드 이야기] 삼성 제트② 제트봇 AI, 비스포크까지...‘제트 시너지’ 무궁무진")</f>
        <v>[브랜드 이야기] 삼성 제트② 제트봇 AI, 비스포크까지...‘제트 시너지’ 무궁무진</v>
      </c>
      <c r="B79" s="1" t="str">
        <f ca="1">IFERROR(__xludf.DUMMYFUNCTION("""COMPUTED_VALUE"""),"아주경제")</f>
        <v>아주경제</v>
      </c>
      <c r="C79" s="2" t="str">
        <f ca="1">IFERROR(__xludf.DUMMYFUNCTION("""COMPUTED_VALUE"""),"http://www.ajunews.com/view/20210401191036790")</f>
        <v>http://www.ajunews.com/view/20210401191036790</v>
      </c>
      <c r="D79" s="1" t="str">
        <f ca="1">IFERROR(__xludf.DUMMYFUNCTION("""COMPUTED_VALUE"""),"Fri, 02 Apr 2021 08:03:00 +0900")</f>
        <v>Fri, 02 Apr 2021 08:03:00 +0900</v>
      </c>
      <c r="E79" s="1" t="str">
        <f ca="1">IFERROR(__xludf.DUMMYFUNCTION("""COMPUTED_VALUE"""),"장문기 기자 mkmk@ajunews.com 삼성전자의 프리미엄 무선 청소기 ‘제트’는 올해 브랜드 영향력 확대를 꾀하고 있다. 
삼성전자는 지난 1월 세계 최대 기술 전시회 ‘CES 2021’에서 인공지능(AI) 솔루션을 탑재한 무선청소기를...")</f>
        <v>장문기 기자 mkmk@ajunews.com 삼성전자의 프리미엄 무선 청소기 ‘제트’는 올해 브랜드 영향력 확대를 꾀하고 있다. 
삼성전자는 지난 1월 세계 최대 기술 전시회 ‘CES 2021’에서 인공지능(AI) 솔루션을 탑재한 무선청소기를...</v>
      </c>
    </row>
    <row r="80" spans="1:5" x14ac:dyDescent="0.2">
      <c r="A80" s="1" t="str">
        <f ca="1">IFERROR(__xludf.DUMMYFUNCTION("""COMPUTED_VALUE"""),"[대세는 반려식물이다] ② 로봇 식물에 호텔·병원 서비스까지 등장")</f>
        <v>[대세는 반려식물이다] ② 로봇 식물에 호텔·병원 서비스까지 등장</v>
      </c>
      <c r="B80" s="1" t="str">
        <f ca="1">IFERROR(__xludf.DUMMYFUNCTION("""COMPUTED_VALUE"""),"아주경제")</f>
        <v>아주경제</v>
      </c>
      <c r="C80" s="2" t="str">
        <f ca="1">IFERROR(__xludf.DUMMYFUNCTION("""COMPUTED_VALUE"""),"http://www.ajunews.com/view/20210401172719749")</f>
        <v>http://www.ajunews.com/view/20210401172719749</v>
      </c>
      <c r="D80" s="1" t="str">
        <f ca="1">IFERROR(__xludf.DUMMYFUNCTION("""COMPUTED_VALUE"""),"Fri, 02 Apr 2021 08:03:00 +0900")</f>
        <v>Fri, 02 Apr 2021 08:03:00 +0900</v>
      </c>
      <c r="E80" s="1" t="str">
        <f ca="1">IFERROR(__xludf.DUMMYFUNCTION("""COMPUTED_VALUE"""),"식물재배기 시장은 교원웰스가 진출한 상태이며, 삼성전자, LG전자, SK매직 등도 진출을 준비 중이다. 교원웰스의 '웰스팜'은 
지난해까지 2만5000여대가 판매됐다. 교원은 기존 렌탈 사업에 직물재배기 렌탈을 추가했다. SK매직은...")</f>
        <v>식물재배기 시장은 교원웰스가 진출한 상태이며, 삼성전자, LG전자, SK매직 등도 진출을 준비 중이다. 교원웰스의 '웰스팜'은 
지난해까지 2만5000여대가 판매됐다. 교원은 기존 렌탈 사업에 직물재배기 렌탈을 추가했다. SK매직은...</v>
      </c>
    </row>
    <row r="81" spans="1:5" x14ac:dyDescent="0.2">
      <c r="A81" s="1" t="str">
        <f ca="1">IFERROR(__xludf.DUMMYFUNCTION("""COMPUTED_VALUE"""),"[IT 이슈 리마인드] ① 갤S21, 국내 판매량 100만대 돌파... ""판매량 1위 탈환 이끌어"" 外")</f>
        <v>[IT 이슈 리마인드] ① 갤S21, 국내 판매량 100만대 돌파... "판매량 1위 탈환 이끌어" 外</v>
      </c>
      <c r="B81" s="1" t="str">
        <f ca="1">IFERROR(__xludf.DUMMYFUNCTION("""COMPUTED_VALUE"""),"아주경제")</f>
        <v>아주경제</v>
      </c>
      <c r="C81" s="2" t="str">
        <f ca="1">IFERROR(__xludf.DUMMYFUNCTION("""COMPUTED_VALUE"""),"http://www.ajunews.com/view/20210401192034792")</f>
        <v>http://www.ajunews.com/view/20210401192034792</v>
      </c>
      <c r="D81" s="1" t="str">
        <f ca="1">IFERROR(__xludf.DUMMYFUNCTION("""COMPUTED_VALUE"""),"Fri, 02 Apr 2021 08:03:00 +0900")</f>
        <v>Fri, 02 Apr 2021 08:03:00 +0900</v>
      </c>
      <c r="E81" s="1" t="str">
        <f ca="1">IFERROR(__xludf.DUMMYFUNCTION("""COMPUTED_VALUE"""),"""판매량 1위 탈환 이끌어"" 삼성전자가 갤럭시S21 시리즈의 국내 판매량이 100만대를 돌파했다고 29일 밝혔다. 이번 판매량은 지난 
1월 29일부터 3월 26일까지 57일 만에 달성한 기록으로, 전작 갤럭시S20 시리즈보다 약 한 달...")</f>
        <v>"판매량 1위 탈환 이끌어" 삼성전자가 갤럭시S21 시리즈의 국내 판매량이 100만대를 돌파했다고 29일 밝혔다. 이번 판매량은 지난 
1월 29일부터 3월 26일까지 57일 만에 달성한 기록으로, 전작 갤럭시S20 시리즈보다 약 한 달...</v>
      </c>
    </row>
    <row r="82" spans="1:5" x14ac:dyDescent="0.2">
      <c r="A82" s="1" t="str">
        <f ca="1">IFERROR(__xludf.DUMMYFUNCTION("""COMPUTED_VALUE"""),"[브랜드 이야기] 삼성 제트① ‘제트 기류’처럼 빠르고 강한 프리미엄 무선 청소기")</f>
        <v>[브랜드 이야기] 삼성 제트① ‘제트 기류’처럼 빠르고 강한 프리미엄 무선 청소기</v>
      </c>
      <c r="B82" s="1" t="str">
        <f ca="1">IFERROR(__xludf.DUMMYFUNCTION("""COMPUTED_VALUE"""),"아주경제")</f>
        <v>아주경제</v>
      </c>
      <c r="C82" s="2" t="str">
        <f ca="1">IFERROR(__xludf.DUMMYFUNCTION("""COMPUTED_VALUE"""),"http://www.ajunews.com/view/20210401190358789")</f>
        <v>http://www.ajunews.com/view/20210401190358789</v>
      </c>
      <c r="D82" s="1" t="str">
        <f ca="1">IFERROR(__xludf.DUMMYFUNCTION("""COMPUTED_VALUE"""),"Fri, 02 Apr 2021 08:03:00 +0900")</f>
        <v>Fri, 02 Apr 2021 08:03:00 +0900</v>
      </c>
      <c r="E82" s="1" t="str">
        <f ca="1">IFERROR(__xludf.DUMMYFUNCTION("""COMPUTED_VALUE"""),"장문기 기자 mkmk@ajunews.com 삼성전자 프리미엄 무선 청소기 ‘제트’는 2019년 첫 모델인 VS9000과 함께 세상에 
공개된 브랜드다. 삼성전자는 제트라는 이름을 통해 ‘제트 기류’를 연상시켜 소비자들에게 빠르고 강한 흡입력을...")</f>
        <v>장문기 기자 mkmk@ajunews.com 삼성전자 프리미엄 무선 청소기 ‘제트’는 2019년 첫 모델인 VS9000과 함께 세상에 
공개된 브랜드다. 삼성전자는 제트라는 이름을 통해 ‘제트 기류’를 연상시켜 소비자들에게 빠르고 강한 흡입력을...</v>
      </c>
    </row>
    <row r="83" spans="1:5" x14ac:dyDescent="0.2">
      <c r="A83" s="1" t="str">
        <f ca="1">IFERROR(__xludf.DUMMYFUNCTION("""COMPUTED_VALUE"""),"코스피, 기관 순매수 상위종목...'삼성전자-카카오-LG전자'")</f>
        <v>코스피, 기관 순매수 상위종목...'삼성전자-카카오-LG전자'</v>
      </c>
      <c r="B83" s="1" t="str">
        <f ca="1">IFERROR(__xludf.DUMMYFUNCTION("""COMPUTED_VALUE"""),"베타뉴스")</f>
        <v>베타뉴스</v>
      </c>
      <c r="C83" s="2" t="str">
        <f ca="1">IFERROR(__xludf.DUMMYFUNCTION("""COMPUTED_VALUE"""),"http://www.betanews.net:8080/article/1260130.html")</f>
        <v>http://www.betanews.net:8080/article/1260130.html</v>
      </c>
      <c r="D83" s="1" t="str">
        <f ca="1">IFERROR(__xludf.DUMMYFUNCTION("""COMPUTED_VALUE"""),"Fri, 02 Apr 2021 08:03:00 +0900")</f>
        <v>Fri, 02 Apr 2021 08:03:00 +0900</v>
      </c>
      <c r="E83" s="1" t="str">
        <f ca="1">IFERROR(__xludf.DUMMYFUNCTION("""COMPUTED_VALUE"""),"사진=연합뉴스 1일 마감기준/단위:억원, 만주.")</f>
        <v>사진=연합뉴스 1일 마감기준/단위:억원, 만주.</v>
      </c>
    </row>
    <row r="84" spans="1:5" x14ac:dyDescent="0.2">
      <c r="A84" s="1" t="str">
        <f ca="1">IFERROR(__xludf.DUMMYFUNCTION("""COMPUTED_VALUE"""),"""OTT 잡자""…'TV 플러스' 힘주는 삼성전자")</f>
        <v>"OTT 잡자"…'TV 플러스' 힘주는 삼성전자</v>
      </c>
      <c r="B84" s="1" t="str">
        <f ca="1">IFERROR(__xludf.DUMMYFUNCTION("""COMPUTED_VALUE"""),"이투데이")</f>
        <v>이투데이</v>
      </c>
      <c r="C84" s="2" t="str">
        <f ca="1">IFERROR(__xludf.DUMMYFUNCTION("""COMPUTED_VALUE"""),"https://www.etoday.co.kr/news/view/2010954")</f>
        <v>https://www.etoday.co.kr/news/view/2010954</v>
      </c>
      <c r="D84" s="1" t="str">
        <f ca="1">IFERROR(__xludf.DUMMYFUNCTION("""COMPUTED_VALUE"""),"Fri, 02 Apr 2021 08:03:00 +0900")</f>
        <v>Fri, 02 Apr 2021 08:03:00 +0900</v>
      </c>
      <c r="E84" s="1" t="str">
        <f ca="1">IFERROR(__xludf.DUMMYFUNCTION("""COMPUTED_VALUE"""),"이투데이=노우리 기자 | 올해 인도ㆍ멕시코 잇따라 서비스 출시…상반기 유럽 9개국 추가 예정 인도에 출시한 '삼성 TV 플러스' 서비스 
첫 화면 (사진제공=삼성전자) 삼성전자가 자사 스마트 TV에서 제공하는 무료 채널 서비스...")</f>
        <v>이투데이=노우리 기자 | 올해 인도ㆍ멕시코 잇따라 서비스 출시…상반기 유럽 9개국 추가 예정 인도에 출시한 '삼성 TV 플러스' 서비스 
첫 화면 (사진제공=삼성전자) 삼성전자가 자사 스마트 TV에서 제공하는 무료 채널 서비스...</v>
      </c>
    </row>
    <row r="85" spans="1:5" x14ac:dyDescent="0.2">
      <c r="A85" s="1" t="str">
        <f ca="1">IFERROR(__xludf.DUMMYFUNCTION("""COMPUTED_VALUE"""),"코스피, 외국인 순매수 상위종목...'SK하이닉스-삼성전자-LG전자'")</f>
        <v>코스피, 외국인 순매수 상위종목...'SK하이닉스-삼성전자-LG전자'</v>
      </c>
      <c r="B85" s="1" t="str">
        <f ca="1">IFERROR(__xludf.DUMMYFUNCTION("""COMPUTED_VALUE"""),"베타뉴스")</f>
        <v>베타뉴스</v>
      </c>
      <c r="C85" s="2" t="str">
        <f ca="1">IFERROR(__xludf.DUMMYFUNCTION("""COMPUTED_VALUE"""),"http://www.betanews.net:8080/article/1260129.html")</f>
        <v>http://www.betanews.net:8080/article/1260129.html</v>
      </c>
      <c r="D85" s="1" t="str">
        <f ca="1">IFERROR(__xludf.DUMMYFUNCTION("""COMPUTED_VALUE"""),"Fri, 02 Apr 2021 08:03:00 +0900")</f>
        <v>Fri, 02 Apr 2021 08:03:00 +0900</v>
      </c>
      <c r="E85" s="1" t="str">
        <f ca="1">IFERROR(__xludf.DUMMYFUNCTION("""COMPUTED_VALUE"""),"사진=연합뉴스 1일 마감기준/단위:억원, 만주.")</f>
        <v>사진=연합뉴스 1일 마감기준/단위:억원, 만주.</v>
      </c>
    </row>
    <row r="86" spans="1:5" x14ac:dyDescent="0.2">
      <c r="A86" s="1" t="str">
        <f ca="1">IFERROR(__xludf.DUMMYFUNCTION("""COMPUTED_VALUE"""),"삼성전자 주식 매수의견 유지, ""인텔 파운드리 진출해도 경쟁력 유지""")</f>
        <v>삼성전자 주식 매수의견 유지, "인텔 파운드리 진출해도 경쟁력 유지"</v>
      </c>
      <c r="B86" s="1" t="str">
        <f ca="1">IFERROR(__xludf.DUMMYFUNCTION("""COMPUTED_VALUE"""),"비즈니스포스트")</f>
        <v>비즈니스포스트</v>
      </c>
      <c r="C86" s="2" t="str">
        <f ca="1">IFERROR(__xludf.DUMMYFUNCTION("""COMPUTED_VALUE"""),"https://www.businesspost.co.kr/BP?command=article_view&amp;num=224781")</f>
        <v>https://www.businesspost.co.kr/BP?command=article_view&amp;num=224781</v>
      </c>
      <c r="D86" s="1" t="str">
        <f ca="1">IFERROR(__xludf.DUMMYFUNCTION("""COMPUTED_VALUE"""),"Fri, 02 Apr 2021 08:02:00 +0900")</f>
        <v>Fri, 02 Apr 2021 08:02:00 +0900</v>
      </c>
      <c r="E86" s="1" t="str">
        <f ca="1">IFERROR(__xludf.DUMMYFUNCTION("""COMPUTED_VALUE"""),"삼성전자 주식 매수의견이 유지됐다. 인텔이 파운드리(반도체 위탁생산)사업에 진출해도 삼성전자 경쟁력이 떨어지지는 않을 것으로 여겨졌다. 
김기남 삼성전자 DS부문 대표이사 부회장. 박성순 케이프투자증권 연구원은 2일...")</f>
        <v>삼성전자 주식 매수의견이 유지됐다. 인텔이 파운드리(반도체 위탁생산)사업에 진출해도 삼성전자 경쟁력이 떨어지지는 않을 것으로 여겨졌다. 
김기남 삼성전자 DS부문 대표이사 부회장. 박성순 케이프투자증권 연구원은 2일...</v>
      </c>
    </row>
    <row r="87" spans="1:5" x14ac:dyDescent="0.2">
      <c r="A87" s="1" t="str">
        <f ca="1">IFERROR(__xludf.DUMMYFUNCTION("""COMPUTED_VALUE"""),"갤럭시A52 출시 전 LG V50s ThinQ 및 갤럭시A51 공짜폰 판매 시작")</f>
        <v>갤럭시A52 출시 전 LG V50s ThinQ 및 갤럭시A51 공짜폰 판매 시작</v>
      </c>
      <c r="B87" s="1" t="str">
        <f ca="1">IFERROR(__xludf.DUMMYFUNCTION("""COMPUTED_VALUE"""),"환경일보")</f>
        <v>환경일보</v>
      </c>
      <c r="C87" s="2" t="str">
        <f ca="1">IFERROR(__xludf.DUMMYFUNCTION("""COMPUTED_VALUE"""),"http://www.hkbs.co.kr/news/articleView.html?idxno=624925")</f>
        <v>http://www.hkbs.co.kr/news/articleView.html?idxno=624925</v>
      </c>
      <c r="D87" s="1" t="str">
        <f ca="1">IFERROR(__xludf.DUMMYFUNCTION("""COMPUTED_VALUE"""),"Fri, 02 Apr 2021 08:02:00 +0900")</f>
        <v>Fri, 02 Apr 2021 08:02:00 +0900</v>
      </c>
      <c r="E87" s="1" t="str">
        <f ca="1">IFERROR(__xludf.DUMMYFUNCTION("""COMPUTED_VALUE"""),"삼성전자가 지난 17일 갤럭시A 시리즈 중 최초로 '언팩' 행사를 통해 선보인 갤럭시A52의 출시 일정에 대한 기대가 몰리고 있는 
가운데 해외에서 LTE와 5G 지원 모델 2종으로 출시되는 반면, 국내 시장에서는 5G 지원 모델로만...")</f>
        <v>삼성전자가 지난 17일 갤럭시A 시리즈 중 최초로 '언팩' 행사를 통해 선보인 갤럭시A52의 출시 일정에 대한 기대가 몰리고 있는 
가운데 해외에서 LTE와 5G 지원 모델 2종으로 출시되는 반면, 국내 시장에서는 5G 지원 모델로만...</v>
      </c>
    </row>
    <row r="88" spans="1:5" x14ac:dyDescent="0.2">
      <c r="A88" s="1" t="str">
        <f ca="1">IFERROR(__xludf.DUMMYFUNCTION("""COMPUTED_VALUE"""),"예술에서 산업으로 확장 중인 전통예술 [조인선의 K트렌드]")</f>
        <v>예술에서 산업으로 확장 중인 전통예술 [조인선의 K트렌드]</v>
      </c>
      <c r="B88" s="1" t="str">
        <f ca="1">IFERROR(__xludf.DUMMYFUNCTION("""COMPUTED_VALUE"""),"세계일보")</f>
        <v>세계일보</v>
      </c>
      <c r="C88" s="2" t="str">
        <f ca="1">IFERROR(__xludf.DUMMYFUNCTION("""COMPUTED_VALUE"""),"http://www.segye.com/content/html/2021/04/01/20210401513744.html?OutUrl=naver")</f>
        <v>http://www.segye.com/content/html/2021/04/01/20210401513744.html?OutUrl=naver</v>
      </c>
      <c r="D88" s="1" t="str">
        <f ca="1">IFERROR(__xludf.DUMMYFUNCTION("""COMPUTED_VALUE"""),"Fri, 02 Apr 2021 08:02:00 +0900")</f>
        <v>Fri, 02 Apr 2021 08:02:00 +0900</v>
      </c>
      <c r="E88" s="1" t="str">
        <f ca="1">IFERROR(__xludf.DUMMYFUNCTION("""COMPUTED_VALUE"""),"다만 최근 한국관광공사 홍보 영상으로 센세이션을 일으킨 국악 밴드 이날치가 삼성전자, KB국민카드 등과 협업해 CF를 찍으면서 트렌디한 
전통을 대중에게 보여주고 있다. 이처럼 전통예술은 고리타분하지 않다. 이야기가...")</f>
        <v>다만 최근 한국관광공사 홍보 영상으로 센세이션을 일으킨 국악 밴드 이날치가 삼성전자, KB국민카드 등과 협업해 CF를 찍으면서 트렌디한 
전통을 대중에게 보여주고 있다. 이처럼 전통예술은 고리타분하지 않다. 이야기가...</v>
      </c>
    </row>
    <row r="89" spans="1:5" x14ac:dyDescent="0.2">
      <c r="A89" s="1" t="str">
        <f ca="1">IFERROR(__xludf.DUMMYFUNCTION("""COMPUTED_VALUE"""),"[코스피] 외국인 순매수 TOP5 SK하이닉스·삼성전자·LG전자 미소...셀트리온 보합 HMM 하락")</f>
        <v>[코스피] 외국인 순매수 TOP5 SK하이닉스·삼성전자·LG전자 미소...셀트리온 보합 HMM 하락</v>
      </c>
      <c r="B89" s="1" t="str">
        <f ca="1">IFERROR(__xludf.DUMMYFUNCTION("""COMPUTED_VALUE"""),"농업경제신문")</f>
        <v>농업경제신문</v>
      </c>
      <c r="C89" s="2" t="str">
        <f ca="1">IFERROR(__xludf.DUMMYFUNCTION("""COMPUTED_VALUE"""),"http://www.thekpm.com/view.php?ud=2021040207575684667addc4692d_17")</f>
        <v>http://www.thekpm.com/view.php?ud=2021040207575684667addc4692d_17</v>
      </c>
      <c r="D89" s="1" t="str">
        <f ca="1">IFERROR(__xludf.DUMMYFUNCTION("""COMPUTED_VALUE"""),"Fri, 02 Apr 2021 08:01:00 +0900")</f>
        <v>Fri, 02 Apr 2021 08:01:00 +0900</v>
      </c>
      <c r="E89" s="1" t="str">
        <f ca="1">IFERROR(__xludf.DUMMYFUNCTION("""COMPUTED_VALUE"""),"코스피 시장에서 외국인 순매수 종목 TOP5에 SK하이닉스, 삼성전자, LG전자, 셀트리온, HMM 등이 이름을 올렸다. 지난 1일 
주식시장에서 SK하이닉스 순매수는 3450억규모로 주가는 6.04% 오른 14만500원, 삼성전자...")</f>
        <v>코스피 시장에서 외국인 순매수 종목 TOP5에 SK하이닉스, 삼성전자, LG전자, 셀트리온, HMM 등이 이름을 올렸다. 지난 1일 
주식시장에서 SK하이닉스 순매수는 3450억규모로 주가는 6.04% 오른 14만500원, 삼성전자...</v>
      </c>
    </row>
    <row r="90" spans="1:5" x14ac:dyDescent="0.2">
      <c r="A90" s="1" t="str">
        <f ca="1">IFERROR(__xludf.DUMMYFUNCTION("""COMPUTED_VALUE"""),"아이폰12 미니 할인 판매 돌입, 11 PRO 가격인하 프로모션")</f>
        <v>아이폰12 미니 할인 판매 돌입, 11 PRO 가격인하 프로모션</v>
      </c>
      <c r="B90" s="1" t="str">
        <f ca="1">IFERROR(__xludf.DUMMYFUNCTION("""COMPUTED_VALUE"""),"비욘드포스트")</f>
        <v>비욘드포스트</v>
      </c>
      <c r="C90" s="2" t="str">
        <f ca="1">IFERROR(__xludf.DUMMYFUNCTION("""COMPUTED_VALUE"""),"http://www.beyondpost.co.kr/view.php?ud=2021040117030540336cf2d78c68_30")</f>
        <v>http://www.beyondpost.co.kr/view.php?ud=2021040117030540336cf2d78c68_30</v>
      </c>
      <c r="D90" s="1" t="str">
        <f ca="1">IFERROR(__xludf.DUMMYFUNCTION("""COMPUTED_VALUE"""),"Fri, 02 Apr 2021 08:01:00 +0900")</f>
        <v>Fri, 02 Apr 2021 08:01:00 +0900</v>
      </c>
      <c r="E90" s="1" t="str">
        <f ca="1">IFERROR(__xludf.DUMMYFUNCTION("""COMPUTED_VALUE"""),"삼성전자의 갤럭시S21 시리즈 등에 적용된 120Hz 주사율의 디스플레이 또한 아이폰13 시리즈에 채용될 것으로 예상된다. 애플은 
아이폰13 PRO, 아이폰13 PRO MAX 등의 모델에 고주사율 디스플레이를 채용할 것으로 관측되고...")</f>
        <v>삼성전자의 갤럭시S21 시리즈 등에 적용된 120Hz 주사율의 디스플레이 또한 아이폰13 시리즈에 채용될 것으로 예상된다. 애플은 
아이폰13 PRO, 아이폰13 PRO MAX 등의 모델에 고주사율 디스플레이를 채용할 것으로 관측되고...</v>
      </c>
    </row>
    <row r="91" spans="1:5" x14ac:dyDescent="0.2">
      <c r="A91" s="1" t="str">
        <f ca="1">IFERROR(__xludf.DUMMYFUNCTION("""COMPUTED_VALUE"""),"백악관 경제·안보 핵심참모진, 반도체·車업계 회동…삼성전자도 참석")</f>
        <v>백악관 경제·안보 핵심참모진, 반도체·車업계 회동…삼성전자도 참석</v>
      </c>
      <c r="B91" s="1" t="str">
        <f ca="1">IFERROR(__xludf.DUMMYFUNCTION("""COMPUTED_VALUE"""),"이데일리")</f>
        <v>이데일리</v>
      </c>
      <c r="C91" s="2" t="str">
        <f ca="1">IFERROR(__xludf.DUMMYFUNCTION("""COMPUTED_VALUE"""),"http://www.edaily.co.kr/news/newspath.asp?newsid=01348086629012184")</f>
        <v>http://www.edaily.co.kr/news/newspath.asp?newsid=01348086629012184</v>
      </c>
      <c r="D91" s="1" t="str">
        <f ca="1">IFERROR(__xludf.DUMMYFUNCTION("""COMPUTED_VALUE"""),"Fri, 02 Apr 2021 08:00:00 +0900")</f>
        <v>Fri, 02 Apr 2021 08:00:00 +0900</v>
      </c>
      <c r="E91" s="1" t="str">
        <f ca="1">IFERROR(__xludf.DUMMYFUNCTION("""COMPUTED_VALUE"""),"제너럴모터스(GM)와 글로벌파운드리 등은 물론이고 미국에 반도체 공장을 둔 삼성전자 등도 함께 초청받았다고도 귀띔했다. 코로나19 
팬데믹(세계적 대유행) 이후 원격근무와 온라인 수업, 이커머스 등이 활성화된 탓에 노트북...")</f>
        <v>제너럴모터스(GM)와 글로벌파운드리 등은 물론이고 미국에 반도체 공장을 둔 삼성전자 등도 함께 초청받았다고도 귀띔했다. 코로나19 
팬데믹(세계적 대유행) 이후 원격근무와 온라인 수업, 이커머스 등이 활성화된 탓에 노트북...</v>
      </c>
    </row>
    <row r="92" spans="1:5" x14ac:dyDescent="0.2">
      <c r="A92" s="1" t="str">
        <f ca="1">IFERROR(__xludf.DUMMYFUNCTION("""COMPUTED_VALUE"""),"지난해 영업익 1위 삼성전자… 1인당 영업익은 HMM이 2배 더 많아")</f>
        <v>지난해 영업익 1위 삼성전자… 1인당 영업익은 HMM이 2배 더 많아</v>
      </c>
      <c r="B92" s="1" t="str">
        <f ca="1">IFERROR(__xludf.DUMMYFUNCTION("""COMPUTED_VALUE"""),"머니S")</f>
        <v>머니S</v>
      </c>
      <c r="C92" s="2" t="str">
        <f ca="1">IFERROR(__xludf.DUMMYFUNCTION("""COMPUTED_VALUE"""),"http://moneys.mt.co.kr/news/mwView.php?no=2021040207598011999")</f>
        <v>http://moneys.mt.co.kr/news/mwView.php?no=2021040207598011999</v>
      </c>
      <c r="D92" s="1" t="str">
        <f ca="1">IFERROR(__xludf.DUMMYFUNCTION("""COMPUTED_VALUE"""),"Fri, 02 Apr 2021 08:00:00 +0900")</f>
        <v>Fri, 02 Apr 2021 08:00:00 +0900</v>
      </c>
      <c r="E92" s="1" t="str">
        <f ca="1">IFERROR(__xludf.DUMMYFUNCTION("""COMPUTED_VALUE"""),"이어 ▲고려아연 (6억1700만원) ▲금호석유화학 (5억5200만원) ▲현대글로비스(4억5800만원) ▲LG상사 (4억100만원) 
▲포스코인터내셔널 (3억7300만원) ▲SK가스 (3억6900만원) ▲케이티앤지 (3억3400만원) ▲삼성전자...")</f>
        <v>이어 ▲고려아연 (6억1700만원) ▲금호석유화학 (5억5200만원) ▲현대글로비스(4억5800만원) ▲LG상사 (4억100만원) 
▲포스코인터내셔널 (3억7300만원) ▲SK가스 (3억6900만원) ▲케이티앤지 (3억3400만원) ▲삼성전자...</v>
      </c>
    </row>
    <row r="93" spans="1:5" x14ac:dyDescent="0.2">
      <c r="A93" s="1" t="str">
        <f ca="1">IFERROR(__xludf.DUMMYFUNCTION("""COMPUTED_VALUE"""),"GH, 경기경제자유구역 평택포승(BIX)지구 산업·물류시설용지 본격 분양")</f>
        <v>GH, 경기경제자유구역 평택포승(BIX)지구 산업·물류시설용지 본격 분양</v>
      </c>
      <c r="B93" s="1" t="str">
        <f ca="1">IFERROR(__xludf.DUMMYFUNCTION("""COMPUTED_VALUE"""),"머니S")</f>
        <v>머니S</v>
      </c>
      <c r="C93" s="2" t="str">
        <f ca="1">IFERROR(__xludf.DUMMYFUNCTION("""COMPUTED_VALUE"""),"http://moneys.mt.co.kr/news/mwView.php?no=2021040120068058983")</f>
        <v>http://moneys.mt.co.kr/news/mwView.php?no=2021040120068058983</v>
      </c>
      <c r="D93" s="1" t="str">
        <f ca="1">IFERROR(__xludf.DUMMYFUNCTION("""COMPUTED_VALUE"""),"Fri, 02 Apr 2021 08:00:00 +0900")</f>
        <v>Fri, 02 Apr 2021 08:00:00 +0900</v>
      </c>
      <c r="E93" s="1" t="str">
        <f ca="1">IFERROR(__xludf.DUMMYFUNCTION("""COMPUTED_VALUE"""),"해당 지구는 평택항과 38번 국도, 서해안고속도로 서평택IC까지 접근성이 뛰어나 물류교통 요충지에 위치하며, 다수의 완성차 공장과 
삼성전자 등 인근 산업클러스터와의 연계에도 용이하다. 주변시세 대비 20% 가량 낮은...")</f>
        <v>해당 지구는 평택항과 38번 국도, 서해안고속도로 서평택IC까지 접근성이 뛰어나 물류교통 요충지에 위치하며, 다수의 완성차 공장과 
삼성전자 등 인근 산업클러스터와의 연계에도 용이하다. 주변시세 대비 20% 가량 낮은...</v>
      </c>
    </row>
    <row r="94" spans="1:5" x14ac:dyDescent="0.2">
      <c r="A94" s="1" t="str">
        <f ca="1">IFERROR(__xludf.DUMMYFUNCTION("""COMPUTED_VALUE"""),"[전국 주요 신문 톱뉴스](2일 조간)")</f>
        <v>[전국 주요 신문 톱뉴스](2일 조간)</v>
      </c>
      <c r="B94" s="1" t="str">
        <f ca="1">IFERROR(__xludf.DUMMYFUNCTION("""COMPUTED_VALUE"""),"연합뉴스")</f>
        <v>연합뉴스</v>
      </c>
      <c r="C94" s="2" t="str">
        <f ca="1">IFERROR(__xludf.DUMMYFUNCTION("""COMPUTED_VALUE"""),"http://yna.kr/AKR20210402018500505?did=1195m")</f>
        <v>http://yna.kr/AKR20210402018500505?did=1195m</v>
      </c>
      <c r="D94" s="1" t="str">
        <f ca="1">IFERROR(__xludf.DUMMYFUNCTION("""COMPUTED_VALUE"""),"Fri, 02 Apr 2021 08:00:00 +0900")</f>
        <v>Fri, 02 Apr 2021 08:00:00 +0900</v>
      </c>
      <c r="E94" s="1" t="str">
        <f ca="1">IFERROR(__xludf.DUMMYFUNCTION("""COMPUTED_VALUE"""),"한국경제 = 삼성전자 稅부담, TSMC의 2.5배 ▲ e대한경제 = 현금 살포 vs SOC…韓·美 경기부양책 '극과 극' ▲ 전국매일 
= 3기 신도시 탈세혐의 포착…세무조사 착수 ▲ 경기신문 = ""경기체육 지켜주세요"" ▲ 경기일보 = 취사에...")</f>
        <v>한국경제 = 삼성전자 稅부담, TSMC의 2.5배 ▲ e대한경제 = 현금 살포 vs SOC…韓·美 경기부양책 '극과 극' ▲ 전국매일 
= 3기 신도시 탈세혐의 포착…세무조사 착수 ▲ 경기신문 = "경기체육 지켜주세요" ▲ 경기일보 = 취사에...</v>
      </c>
    </row>
    <row r="95" spans="1:5" x14ac:dyDescent="0.2">
      <c r="A95" s="1" t="str">
        <f ca="1">IFERROR(__xludf.DUMMYFUNCTION("""COMPUTED_VALUE"""),"[클릭 e종목]""한솔케미칼, 우상향 실적 주목할 때...목표가 13%↑""")</f>
        <v>[클릭 e종목]"한솔케미칼, 우상향 실적 주목할 때...목표가 13%↑"</v>
      </c>
      <c r="B95" s="1" t="str">
        <f ca="1">IFERROR(__xludf.DUMMYFUNCTION("""COMPUTED_VALUE"""),"아시아경제")</f>
        <v>아시아경제</v>
      </c>
      <c r="C95" s="2" t="str">
        <f ca="1">IFERROR(__xludf.DUMMYFUNCTION("""COMPUTED_VALUE"""),"https://view.asiae.co.kr/article/2021040207580158736")</f>
        <v>https://view.asiae.co.kr/article/2021040207580158736</v>
      </c>
      <c r="D95" s="1" t="str">
        <f ca="1">IFERROR(__xludf.DUMMYFUNCTION("""COMPUTED_VALUE"""),"Fri, 02 Apr 2021 07:57:00 +0900")</f>
        <v>Fri, 02 Apr 2021 07:57:00 +0900</v>
      </c>
      <c r="E95" s="1" t="str">
        <f ca="1">IFERROR(__xludf.DUMMYFUNCTION("""COMPUTED_VALUE"""),"신한금투에 따르면 올해 삼성전자 DRAM P2 라인 증설, 시안 NAND 라인 증설, SK하이닉스 DRAM M16 신규 가동으로 메모리 
반도체향 과산화수소와 프리커서 매출액이 큰 폭으로 증가할 전망이다. 삼성전자 파운드리와 TSMC향 소재...")</f>
        <v>신한금투에 따르면 올해 삼성전자 DRAM P2 라인 증설, 시안 NAND 라인 증설, SK하이닉스 DRAM M16 신규 가동으로 메모리 
반도체향 과산화수소와 프리커서 매출액이 큰 폭으로 증가할 전망이다. 삼성전자 파운드리와 TSMC향 소재...</v>
      </c>
    </row>
    <row r="96" spans="1:5" x14ac:dyDescent="0.2">
      <c r="A96" s="1" t="str">
        <f ca="1">IFERROR(__xludf.DUMMYFUNCTION("""COMPUTED_VALUE"""),"""SK하이닉스, 글로벌 업체 간 M&amp;A 가능성 긍정적""")</f>
        <v>"SK하이닉스, 글로벌 업체 간 M&amp;A 가능성 긍정적"</v>
      </c>
      <c r="B96" s="1" t="str">
        <f ca="1">IFERROR(__xludf.DUMMYFUNCTION("""COMPUTED_VALUE"""),"아시아투데이")</f>
        <v>아시아투데이</v>
      </c>
      <c r="C96" s="2" t="str">
        <f ca="1">IFERROR(__xludf.DUMMYFUNCTION("""COMPUTED_VALUE"""),"https://www.asiatoday.co.kr/view.php?key=20210402010000951")</f>
        <v>https://www.asiatoday.co.kr/view.php?key=20210402010000951</v>
      </c>
      <c r="D96" s="1" t="str">
        <f ca="1">IFERROR(__xludf.DUMMYFUNCTION("""COMPUTED_VALUE"""),"Fri, 02 Apr 2021 07:54:00 +0900")</f>
        <v>Fri, 02 Apr 2021 07:54:00 +0900</v>
      </c>
      <c r="E96" s="1" t="str">
        <f ca="1">IFERROR(__xludf.DUMMYFUNCTION("""COMPUTED_VALUE"""),"M&amp;A 성사로 글로벌 NAND 업체는 삼성전자·키옥시아·WDC·SK하이닉스·마이크론·인텔 등 6강 체제에서 4강으로 재편된다.김 
연구원은 “산업통합에 따른 중복투자와 경쟁구도를 완화시켜 NAND 수급개선 효과가 기대된다”...")</f>
        <v>M&amp;A 성사로 글로벌 NAND 업체는 삼성전자·키옥시아·WDC·SK하이닉스·마이크론·인텔 등 6강 체제에서 4강으로 재편된다.김 
연구원은 “산업통합에 따른 중복투자와 경쟁구도를 완화시켜 NAND 수급개선 효과가 기대된다”...</v>
      </c>
    </row>
    <row r="97" spans="1:5" x14ac:dyDescent="0.2">
      <c r="A97" s="1" t="str">
        <f ca="1">IFERROR(__xludf.DUMMYFUNCTION("""COMPUTED_VALUE"""),"매출액 상위 100대기업 중 85개사 직원 1인당 영업이익은 8,200만원...전년 대비 5,200만원 감소")</f>
        <v>매출액 상위 100대기업 중 85개사 직원 1인당 영업이익은 8,200만원...전년 대비 5,200만원 감소</v>
      </c>
      <c r="B97" s="1" t="str">
        <f ca="1">IFERROR(__xludf.DUMMYFUNCTION("""COMPUTED_VALUE"""),"아웃소싱타임스")</f>
        <v>아웃소싱타임스</v>
      </c>
      <c r="C97" s="2" t="str">
        <f ca="1">IFERROR(__xludf.DUMMYFUNCTION("""COMPUTED_VALUE"""),"http://www.outsourcing.co.kr/news/articleView.html?idxno=90565")</f>
        <v>http://www.outsourcing.co.kr/news/articleView.html?idxno=90565</v>
      </c>
      <c r="D97" s="1" t="str">
        <f ca="1">IFERROR(__xludf.DUMMYFUNCTION("""COMPUTED_VALUE"""),"Fri, 02 Apr 2021 07:52:00 +0900")</f>
        <v>Fri, 02 Apr 2021 07:52:00 +0900</v>
      </c>
      <c r="E97" s="1" t="str">
        <f ca="1">IFERROR(__xludf.DUMMYFUNCTION("""COMPUTED_VALUE"""),"(3억3,400만원) ▲삼성전자(3억2,900만원) ▲ 한화(3억1,800만원)가 상위 10위 안에 들었다. 코로나19가 직접적으로 
영향을 미친 지난해였던 만큼 조사 기업의 절반 이상인 60% 가량(47개사)의 기업이 2019년 대비...")</f>
        <v>(3억3,400만원) ▲삼성전자(3억2,900만원) ▲ 한화(3억1,800만원)가 상위 10위 안에 들었다. 코로나19가 직접적으로 
영향을 미친 지난해였던 만큼 조사 기업의 절반 이상인 60% 가량(47개사)의 기업이 2019년 대비...</v>
      </c>
    </row>
    <row r="98" spans="1:5" x14ac:dyDescent="0.2">
      <c r="A98" s="1" t="str">
        <f ca="1">IFERROR(__xludf.DUMMYFUNCTION("""COMPUTED_VALUE"""),"[속보] 美 백악관, 반도체 공급난 논의 위해 삼성 등 관련 업체 초청…12일 회동")</f>
        <v>[속보] 美 백악관, 반도체 공급난 논의 위해 삼성 등 관련 업체 초청…12일 회동</v>
      </c>
      <c r="B98" s="1" t="str">
        <f ca="1">IFERROR(__xludf.DUMMYFUNCTION("""COMPUTED_VALUE"""),"아시아경제")</f>
        <v>아시아경제</v>
      </c>
      <c r="C98" s="2" t="str">
        <f ca="1">IFERROR(__xludf.DUMMYFUNCTION("""COMPUTED_VALUE"""),"https://view.asiae.co.kr/article/2021040207480818610")</f>
        <v>https://view.asiae.co.kr/article/2021040207480818610</v>
      </c>
      <c r="D98" s="1" t="str">
        <f ca="1">IFERROR(__xludf.DUMMYFUNCTION("""COMPUTED_VALUE"""),"Fri, 02 Apr 2021 07:51:00 +0900")</f>
        <v>Fri, 02 Apr 2021 07:51:00 +0900</v>
      </c>
      <c r="E98" s="1" t="str">
        <f ca="1">IFERROR(__xludf.DUMMYFUNCTION("""COMPUTED_VALUE"""),"1일(현지시간) 블룸버그통신에 따르면 조 바이든 미국 대통령의 안보 및 경제 분야 보좌진들이 최근 이어지고 있는 글로벌 반도체 공급난에 
대한 대책을 논의하기 위해 삼성전자와 글로벌파운드리, GM 등 관련 업계 관계자들을...")</f>
        <v>1일(현지시간) 블룸버그통신에 따르면 조 바이든 미국 대통령의 안보 및 경제 분야 보좌진들이 최근 이어지고 있는 글로벌 반도체 공급난에 
대한 대책을 논의하기 위해 삼성전자와 글로벌파운드리, GM 등 관련 업계 관계자들을...</v>
      </c>
    </row>
    <row r="99" spans="1:5" x14ac:dyDescent="0.2">
      <c r="A99" s="1" t="str">
        <f ca="1">IFERROR(__xludf.DUMMYFUNCTION("""COMPUTED_VALUE"""),"[개장전] 증권사 추천주(4/2)")</f>
        <v>[개장전] 증권사 추천주(4/2)</v>
      </c>
      <c r="B99" s="1" t="str">
        <f ca="1">IFERROR(__xludf.DUMMYFUNCTION("""COMPUTED_VALUE"""),"이투데이")</f>
        <v>이투데이</v>
      </c>
      <c r="C99" s="2" t="str">
        <f ca="1">IFERROR(__xludf.DUMMYFUNCTION("""COMPUTED_VALUE"""),"https://www.etoday.co.kr/news/view/2011292")</f>
        <v>https://www.etoday.co.kr/news/view/2011292</v>
      </c>
      <c r="D99" s="1" t="str">
        <f ca="1">IFERROR(__xludf.DUMMYFUNCTION("""COMPUTED_VALUE"""),"Fri, 02 Apr 2021 07:49:00 +0900")</f>
        <v>Fri, 02 Apr 2021 07:49:00 +0900</v>
      </c>
      <c r="E99" s="1" t="str">
        <f ca="1">IFERROR(__xludf.DUMMYFUNCTION("""COMPUTED_VALUE"""),"하나금융투자 삼성전자 메모리 가격 상승에 초점을 맞추자 1Q21F 매출액 61.2조원(-0.6% QoQ), 영업이익 
9.3조원(+3.3% QoQ)예상 비메모리 Risk는 감소되고 메모리 가격 상승폭은 예상치 상회 전망 투자의견 Buy, 목표주가 
110,000원...")</f>
        <v>하나금융투자 삼성전자 메모리 가격 상승에 초점을 맞추자 1Q21F 매출액 61.2조원(-0.6% QoQ), 영업이익 
9.3조원(+3.3% QoQ)예상 비메모리 Risk는 감소되고 메모리 가격 상승폭은 예상치 상회 전망 투자의견 Buy, 목표주가 
110,000원...</v>
      </c>
    </row>
    <row r="100" spans="1:5" x14ac:dyDescent="0.2">
      <c r="A100" s="1" t="str">
        <f ca="1">IFERROR(__xludf.DUMMYFUNCTION("""COMPUTED_VALUE"""),"전 세계 재산 1위는 201조4천억원 아마존 CEO, 한국은 누구?")</f>
        <v>전 세계 재산 1위는 201조4천억원 아마존 CEO, 한국은 누구?</v>
      </c>
      <c r="B100" s="1" t="str">
        <f ca="1">IFERROR(__xludf.DUMMYFUNCTION("""COMPUTED_VALUE"""),"매일경제")</f>
        <v>매일경제</v>
      </c>
      <c r="C100" s="2" t="str">
        <f ca="1">IFERROR(__xludf.DUMMYFUNCTION("""COMPUTED_VALUE"""),"http://news.mk.co.kr/newsRead.php?no=314253&amp;year=2021")</f>
        <v>http://news.mk.co.kr/newsRead.php?no=314253&amp;year=2021</v>
      </c>
      <c r="D100" s="1" t="str">
        <f ca="1">IFERROR(__xludf.DUMMYFUNCTION("""COMPUTED_VALUE"""),"Fri, 02 Apr 2021 07:49:00 +0900")</f>
        <v>Fri, 02 Apr 2021 07:49:00 +0900</v>
      </c>
      <c r="E100" s="1" t="str">
        <f ca="1">IFERROR(__xludf.DUMMYFUNCTION("""COMPUTED_VALUE"""),"이어 150위 서정진 셀트리온 회장(138억 달러·약 15조6147억원), 236위 김범수 카카오 이사회 의장(97억 달러·약 
10조9755억원), 287위 이재용 삼성전자 부회장(84억 달러·약 9조5046억원), 390위 권혁빈 스마일게이트...")</f>
        <v>이어 150위 서정진 셀트리온 회장(138억 달러·약 15조6147억원), 236위 김범수 카카오 이사회 의장(97억 달러·약 
10조9755억원), 287위 이재용 삼성전자 부회장(84억 달러·약 9조5046억원), 390위 권혁빈 스마일게이트...</v>
      </c>
    </row>
    <row r="101" spans="1:5" x14ac:dyDescent="0.2">
      <c r="A101" s="1" t="str">
        <f ca="1">IFERROR(__xludf.DUMMYFUNCTION("""COMPUTED_VALUE"""),"[경제直視] 바이든 기술투자경쟁 불지폈다, 코로나 재확산+1분기 어닝시즌 증시 국면 전환")</f>
        <v>[경제直視] 바이든 기술투자경쟁 불지폈다, 코로나 재확산+1분기 어닝시즌 증시 국면 전환</v>
      </c>
      <c r="B101" s="1" t="str">
        <f ca="1">IFERROR(__xludf.DUMMYFUNCTION("""COMPUTED_VALUE"""),"이코노믹리뷰")</f>
        <v>이코노믹리뷰</v>
      </c>
      <c r="C101" s="2" t="str">
        <f ca="1">IFERROR(__xludf.DUMMYFUNCTION("""COMPUTED_VALUE"""),"https://www.econovill.com/news/articleView.html?idxno=526005")</f>
        <v>https://www.econovill.com/news/articleView.html?idxno=526005</v>
      </c>
      <c r="D101" s="1" t="str">
        <f ca="1">IFERROR(__xludf.DUMMYFUNCTION("""COMPUTED_VALUE"""),"Fri, 02 Apr 2021 07:45:00 +0900")</f>
        <v>Fri, 02 Apr 2021 07:45:00 +0900</v>
      </c>
      <c r="E101" s="1" t="str">
        <f ca="1">IFERROR(__xludf.DUMMYFUNCTION("""COMPUTED_VALUE"""),"★""반도체 더 이상 삼성전자와 TSMC에만 의존할 수 없다"" 반도체 품절 쇼크가 가져다준 국가별 반도체 내재화 경쟁 가속. 글로벌 
반도체 시장 5년 후 공급과잉 시대 온다. - 고부가 시스템 반도체 기술경쟁 더욱 가속, 반도체...")</f>
        <v>★"반도체 더 이상 삼성전자와 TSMC에만 의존할 수 없다" 반도체 품절 쇼크가 가져다준 국가별 반도체 내재화 경쟁 가속. 글로벌 
반도체 시장 5년 후 공급과잉 시대 온다. - 고부가 시스템 반도체 기술경쟁 더욱 가속, 반도체...</v>
      </c>
    </row>
  </sheetData>
  <phoneticPr fontId="3" type="noConversion"/>
  <hyperlinks>
    <hyperlink ref="C2" r:id="rId1" display="http://news.kbs.co.kr/news/view.do?ncd=5153815&amp;ref=A"/>
    <hyperlink ref="C3" r:id="rId2" display="https://www.businesspost.co.kr/BP?command=article_view&amp;num=224843"/>
    <hyperlink ref="C4" r:id="rId3" display="http://www.techholic.co.kr/news/articleView.html?idxno=197394"/>
    <hyperlink ref="C5" r:id="rId4" display="http://www.edaily.co.kr/news/newspath.asp?newsid=02391126629012184"/>
    <hyperlink ref="C6" r:id="rId5" display="http://www.skyedaily.com/news/news_view.html?ID=127571"/>
    <hyperlink ref="C7" r:id="rId6" display="https://www.businesspost.co.kr/BP?command=article_view&amp;num=224828"/>
    <hyperlink ref="C8" r:id="rId7" display="https://www.businesspost.co.kr/BP?command=article_view&amp;num=224820"/>
    <hyperlink ref="C9" r:id="rId8" display="https://www.ekn.kr/web/view.php?key=20210402010000396"/>
    <hyperlink ref="C10" r:id="rId9" display="https://news.mtn.co.kr/newscenter/news_viewer.mtn?gidx=2021040211442146613"/>
    <hyperlink ref="C11" r:id="rId10" display="https://www.hankyung.com/international/article/202104021831i"/>
    <hyperlink ref="C12" r:id="rId11" display="http://www.digitaltoday.co.kr/news/articleView.html?idxno=269721"/>
    <hyperlink ref="C13" r:id="rId12" display="http://www.munhwa.com/news/view.html?no=2021040201072021337001"/>
    <hyperlink ref="C14" r:id="rId13" display="http://www.munhwa.com/news/view.html?no=2021040201072003024001"/>
    <hyperlink ref="C15" r:id="rId14" display="http://yna.kr/AKR20210401164751017?did=1195m"/>
    <hyperlink ref="C16" r:id="rId15" display="http://www.opinionnews.co.kr/news/articleView.html?idxno=48422"/>
    <hyperlink ref="C17" r:id="rId16" display="https://news.mtn.co.kr/newscenter/news_viewer.mtn?gidx=2021040210532224717"/>
    <hyperlink ref="C18" r:id="rId17" display="https://www.businesspost.co.kr/BP?command=article_view&amp;num=224812"/>
    <hyperlink ref="C19" r:id="rId18" display="http://www.ggilbo.com/news/articleView.html?idxno=838305"/>
    <hyperlink ref="C20" r:id="rId19" display="https://zdnet.co.kr/view/?no=20210402113755"/>
    <hyperlink ref="C21" r:id="rId20" display="https://www.theguru.co.kr/news/article.html?no=20224"/>
    <hyperlink ref="C22" r:id="rId21" display="http://news.mt.co.kr/mtview.php?no=2021040210160783809"/>
    <hyperlink ref="C23" r:id="rId22" display="http://www.newstomato.com/ReadNews.aspx?no=1035470"/>
    <hyperlink ref="C24" r:id="rId23" display="http://www.mediapen.com/news/view/615385"/>
    <hyperlink ref="C25" r:id="rId24" display="https://www.asiatoday.co.kr/view.php?key=20210402010001145"/>
    <hyperlink ref="C26" r:id="rId25" display="http://news.mt.co.kr/mtview.php?no=2021040210484772906"/>
    <hyperlink ref="C27" r:id="rId26" display="http://www.munhwa.com/news/view.html?no=2021040201030139176001"/>
    <hyperlink ref="C28" r:id="rId27" display="https://view.asiae.co.kr/article/2021040116360443896"/>
    <hyperlink ref="C29" r:id="rId28" display="https://view.asiae.co.kr/article/2021040209590557669"/>
    <hyperlink ref="C30" r:id="rId29" display="http://news.heraldcorp.com/view.php?ud=20210402000492"/>
    <hyperlink ref="C31" r:id="rId30" display="http://www.kpinews.co.kr/news/articleView.html?idxno=142448"/>
    <hyperlink ref="C32" r:id="rId31" display="http://mbnmoney.mbn.co.kr/news/view?news_no=MM1004314162"/>
    <hyperlink ref="C33" r:id="rId32" display="https://www.sedaily.com/NewsView/22KXEM5ZP3"/>
    <hyperlink ref="C34" r:id="rId33" display="http://www.straightnews.co.kr/news/articleView.html?idxno=101812"/>
    <hyperlink ref="C35" r:id="rId34" display="http://www.choicenews.co.kr/news/articleView.html?idxno=80518"/>
    <hyperlink ref="C36" r:id="rId35" display="http://news.tvchosun.com/site/data/html_dir/2021/04/02/2021040290066.html"/>
    <hyperlink ref="C37" r:id="rId36" display="http://www.fntimes.com/html/view.php?ud=202104021023147963cdd99e6472_18"/>
    <hyperlink ref="C38" r:id="rId37" display="https://view.asiae.co.kr/article/2021040209313509143"/>
    <hyperlink ref="C39" r:id="rId38" display="https://view.asiae.co.kr/article/2021040210302535020"/>
    <hyperlink ref="C40" r:id="rId39" display="http://www.smedaily.co.kr/news/articleView.html?idxno=200855"/>
    <hyperlink ref="C41" r:id="rId40" display="http://www.nbntv.co.kr/news/articleView.html?idxno=923189"/>
    <hyperlink ref="C42" r:id="rId41" display="http://news.mk.co.kr/newsRead.php?no=315489&amp;year=2021"/>
    <hyperlink ref="C43" r:id="rId42" display="https://www.asiatoday.co.kr/view.php?key=20210402010001128"/>
    <hyperlink ref="C44" r:id="rId43" display="http://news.heraldcorp.com/view.php?ud=20210402000370"/>
    <hyperlink ref="C45" r:id="rId44" display="http://news.heraldcorp.com/view.php?ud=20210402000360"/>
    <hyperlink ref="C46" r:id="rId45" display="http://news.heraldcorp.com/view.php?ud=20210402000369"/>
    <hyperlink ref="C47" r:id="rId46" display="http://mbnmoney.mbn.co.kr/news/view?news_no=MM1004314109"/>
    <hyperlink ref="C48" r:id="rId47" display="http://www.ajunews.com/view/20210402110330055"/>
    <hyperlink ref="C49" r:id="rId48" display="http://theviewers.co.kr/View.aspx?No=1549370"/>
    <hyperlink ref="C50" r:id="rId49" display="https://www.dailian.co.kr/news/view/978490/?sc=Naver"/>
    <hyperlink ref="C51" r:id="rId50" display="http://www.hani.co.kr/arti/international/globaleconomy/989366.html"/>
    <hyperlink ref="C52" r:id="rId51" display="https://biz.chosun.com/site/data/html_dir/2021/04/02/2021040200503.html?utm_source=naver&amp;utm_medium=original&amp;utm_campaign=biz"/>
    <hyperlink ref="C53" r:id="rId52" display="https://www.asiatime.co.kr/article/20210401500438"/>
    <hyperlink ref="C54" r:id="rId53" display="http://news.kbs.co.kr/news/view.do?ncd=5153576&amp;ref=A"/>
    <hyperlink ref="C55" r:id="rId54" display="https://www.hankyung.com/it/article/202104020637g"/>
    <hyperlink ref="C56" r:id="rId55" display="https://www.news1.kr/articles/?4261439"/>
    <hyperlink ref="C57" r:id="rId56" display="https://www.news1.kr/articles/?4261398"/>
    <hyperlink ref="C58" r:id="rId57" display="http://yna.kr/AKR20210402025251009?did=1195m"/>
    <hyperlink ref="C59" r:id="rId58" display="http://www.newstomato.com/ReadNews.aspx?no=1034315"/>
    <hyperlink ref="C60" r:id="rId59" display="https://decenter.kr/NewsView/22KXESXG3K"/>
    <hyperlink ref="C61" r:id="rId60" display="http://news.mk.co.kr/newsRead.php?no=314317&amp;year=2021"/>
    <hyperlink ref="C62" r:id="rId61" display="http://www.wowtv.co.kr/NewsCenter/News/Read?articleId=A202104020047&amp;t=NN"/>
    <hyperlink ref="C63" r:id="rId62" display="https://view.asiae.co.kr/article/2021040208191259875"/>
    <hyperlink ref="C64" r:id="rId63" display="http://www.edaily.co.kr/news/newspath.asp?newsid=01423526629012184"/>
    <hyperlink ref="C65" r:id="rId64" display="http://kpenews.com/View.aspx?No=1549159"/>
    <hyperlink ref="C66" r:id="rId65" display="https://biz.sbs.co.kr/article_hub/20000009898?division=NAVER"/>
    <hyperlink ref="C67" r:id="rId66" display="https://biz.sbs.co.kr/article_hub/20000009900?division=NAVER"/>
    <hyperlink ref="C68" r:id="rId67" display="http://www.ajunews.com/view/20210402080049857"/>
    <hyperlink ref="C69" r:id="rId68" display="http://www.finomy.com/news/articleView.html?idxno=91183"/>
    <hyperlink ref="C70" r:id="rId69" display="http://news.kbs.co.kr/news/view.do?ncd=5153546&amp;ref=A"/>
    <hyperlink ref="C71" r:id="rId70" display="http://yna.kr/AKR20210402025200009?did=1195m"/>
    <hyperlink ref="C72" r:id="rId71" display="http://www.seoulfn.com/news/articleView.html?idxno=415592"/>
    <hyperlink ref="C73" r:id="rId72" display="http://www.newsis.com/view/?id=NISX20210402_0001392642&amp;cID=10401&amp;pID=10400"/>
    <hyperlink ref="C74" r:id="rId73" display="https://biz.chosun.com/site/data/html_dir/2021/04/02/2021040200453.html?utm_source=naver&amp;utm_medium=original&amp;utm_campaign=biz"/>
    <hyperlink ref="C75" r:id="rId74" display="http://cc.newdaily.co.kr/site/data/html/2021/04/02/2021040200003.html"/>
    <hyperlink ref="C76" r:id="rId75" display="https://www.chosun.com/economy/int_economy/2021/04/02/OPOSSAI3KBA5DLGC6RYVMHZ4TA/?utm_source=naver&amp;utm_medium=referral&amp;utm_campaign=naver-news"/>
    <hyperlink ref="C77" r:id="rId76" display="http://www.cctoday.co.kr/news/articleView.html?idxno=2134526"/>
    <hyperlink ref="C78" r:id="rId77" display="http://www.fntimes.com/html/view.php?ud=2021040207545785666c0eb6f11e_18"/>
    <hyperlink ref="C79" r:id="rId78" display="http://www.ajunews.com/view/20210401191036790"/>
    <hyperlink ref="C80" r:id="rId79" display="http://www.ajunews.com/view/20210401172719749"/>
    <hyperlink ref="C81" r:id="rId80" display="http://www.ajunews.com/view/20210401192034792"/>
    <hyperlink ref="C82" r:id="rId81" display="http://www.ajunews.com/view/20210401190358789"/>
    <hyperlink ref="C83" r:id="rId82" display="http://www.betanews.net:8080/article/1260130.html"/>
    <hyperlink ref="C84" r:id="rId83" display="https://www.etoday.co.kr/news/view/2010954"/>
    <hyperlink ref="C85" r:id="rId84" display="http://www.betanews.net:8080/article/1260129.html"/>
    <hyperlink ref="C86" r:id="rId85" display="https://www.businesspost.co.kr/BP?command=article_view&amp;num=224781"/>
    <hyperlink ref="C87" r:id="rId86" display="http://www.hkbs.co.kr/news/articleView.html?idxno=624925"/>
    <hyperlink ref="C88" r:id="rId87" display="http://www.segye.com/content/html/2021/04/01/20210401513744.html?OutUrl=naver"/>
    <hyperlink ref="C89" r:id="rId88" display="http://www.thekpm.com/view.php?ud=2021040207575684667addc4692d_17"/>
    <hyperlink ref="C90" r:id="rId89" display="http://www.beyondpost.co.kr/view.php?ud=2021040117030540336cf2d78c68_30"/>
    <hyperlink ref="C91" r:id="rId90" display="http://www.edaily.co.kr/news/newspath.asp?newsid=01348086629012184"/>
    <hyperlink ref="C92" r:id="rId91" display="http://moneys.mt.co.kr/news/mwView.php?no=2021040207598011999"/>
    <hyperlink ref="C93" r:id="rId92" display="http://moneys.mt.co.kr/news/mwView.php?no=2021040120068058983"/>
    <hyperlink ref="C94" r:id="rId93" display="http://yna.kr/AKR20210402018500505?did=1195m"/>
    <hyperlink ref="C95" r:id="rId94" display="https://view.asiae.co.kr/article/2021040207580158736"/>
    <hyperlink ref="C96" r:id="rId95" display="https://www.asiatoday.co.kr/view.php?key=20210402010000951"/>
    <hyperlink ref="C97" r:id="rId96" display="http://www.outsourcing.co.kr/news/articleView.html?idxno=90565"/>
    <hyperlink ref="C98" r:id="rId97" display="https://view.asiae.co.kr/article/2021040207480818610"/>
    <hyperlink ref="C99" r:id="rId98" display="https://www.etoday.co.kr/news/view/2011292"/>
    <hyperlink ref="C100" r:id="rId99" display="http://news.mk.co.kr/newsRead.php?no=314253&amp;year=2021"/>
    <hyperlink ref="C101" r:id="rId100" display="https://www.econovill.com/news/articleView.html?idxno=526005"/>
  </hyperlinks>
  <pageMargins left="0.7" right="0.7" top="0.75" bottom="0.75" header="0.3" footer="0.3"/>
  <pageSetup paperSize="9" orientation="portrait" r:id="rId10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시트1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SOGANG</dc:creator>
  <cp:lastModifiedBy>SOGANG</cp:lastModifiedBy>
  <dcterms:created xsi:type="dcterms:W3CDTF">2021-04-02T05:05:23Z</dcterms:created>
  <dcterms:modified xsi:type="dcterms:W3CDTF">2021-04-02T05:05:23Z</dcterms:modified>
</cp:coreProperties>
</file>