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alsilal2/Dropbox/Code for Zaid Kimmie/"/>
    </mc:Choice>
  </mc:AlternateContent>
  <xr:revisionPtr revIDLastSave="0" documentId="13_ncr:1_{A30F627B-DFC6-A943-A422-2E5A0C47B8E3}" xr6:coauthVersionLast="45" xr6:coauthVersionMax="45" xr10:uidLastSave="{00000000-0000-0000-0000-000000000000}"/>
  <bookViews>
    <workbookView xWindow="340" yWindow="460" windowWidth="28040" windowHeight="17040" activeTab="1" xr2:uid="{981649F2-BB4C-E94F-87BB-32781164A1F9}"/>
  </bookViews>
  <sheets>
    <sheet name="dem" sheetId="1" r:id="rId1"/>
    <sheet name="imp" sheetId="2" r:id="rId2"/>
    <sheet name="local" sheetId="4" r:id="rId3"/>
    <sheet name="cases" sheetId="5" r:id="rId4"/>
    <sheet name="seed" sheetId="6" r:id="rId5"/>
    <sheet name="seed (2)" sheetId="7" r:id="rId6"/>
    <sheet name="parameter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C19" i="3"/>
  <c r="D19" i="3" l="1"/>
  <c r="B25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" i="5"/>
  <c r="D15" i="6" l="1"/>
  <c r="E15" i="6"/>
  <c r="F15" i="6"/>
  <c r="G15" i="6"/>
  <c r="H15" i="6"/>
  <c r="I15" i="6"/>
  <c r="J15" i="6"/>
  <c r="K15" i="6"/>
  <c r="L15" i="6"/>
  <c r="D16" i="6"/>
  <c r="E16" i="6"/>
  <c r="F16" i="6"/>
  <c r="G16" i="6"/>
  <c r="H16" i="6"/>
  <c r="I16" i="6"/>
  <c r="J16" i="6"/>
  <c r="K16" i="6"/>
  <c r="L16" i="6"/>
  <c r="D17" i="6"/>
  <c r="E17" i="6"/>
  <c r="F17" i="6"/>
  <c r="G17" i="6"/>
  <c r="H17" i="6"/>
  <c r="I17" i="6"/>
  <c r="J17" i="6"/>
  <c r="K17" i="6"/>
  <c r="L17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D14" i="6"/>
  <c r="E14" i="6"/>
  <c r="F14" i="6"/>
  <c r="G14" i="6"/>
  <c r="H14" i="6"/>
  <c r="I14" i="6"/>
  <c r="J14" i="6"/>
  <c r="K14" i="6"/>
  <c r="L14" i="6"/>
  <c r="K24" i="6"/>
  <c r="J24" i="6"/>
  <c r="B23" i="6"/>
  <c r="B24" i="6"/>
  <c r="B25" i="2"/>
  <c r="C25" i="2"/>
  <c r="B23" i="4"/>
  <c r="B24" i="4"/>
  <c r="B23" i="2"/>
  <c r="B24" i="2"/>
  <c r="B23" i="5"/>
  <c r="B24" i="5"/>
  <c r="E34" i="3" l="1"/>
  <c r="D34" i="3"/>
  <c r="C34" i="3"/>
  <c r="E33" i="3"/>
  <c r="D33" i="3"/>
  <c r="C33" i="3"/>
  <c r="E2" i="3"/>
  <c r="D32" i="3"/>
  <c r="E32" i="3"/>
  <c r="D29" i="3"/>
  <c r="E29" i="3"/>
  <c r="D30" i="3"/>
  <c r="E30" i="3"/>
  <c r="D31" i="3"/>
  <c r="E31" i="3"/>
  <c r="E27" i="3"/>
  <c r="D27" i="3"/>
  <c r="C27" i="3"/>
  <c r="E24" i="3"/>
  <c r="D24" i="3"/>
  <c r="C24" i="3"/>
  <c r="E23" i="3"/>
  <c r="D23" i="3"/>
  <c r="C23" i="3"/>
  <c r="E12" i="3"/>
  <c r="D12" i="3"/>
  <c r="C12" i="3"/>
  <c r="E11" i="3"/>
  <c r="D11" i="3"/>
  <c r="C11" i="3"/>
  <c r="E10" i="3"/>
  <c r="D10" i="3"/>
  <c r="C10" i="3"/>
  <c r="E6" i="3"/>
  <c r="D6" i="3"/>
  <c r="C6" i="3"/>
  <c r="E3" i="3"/>
  <c r="D3" i="3"/>
  <c r="C3" i="3"/>
  <c r="D2" i="3"/>
  <c r="C2" i="3"/>
  <c r="K22" i="6" l="1"/>
  <c r="J22" i="6"/>
  <c r="D22" i="6"/>
  <c r="E21" i="6"/>
  <c r="D21" i="6"/>
  <c r="I11" i="3"/>
  <c r="I10" i="3"/>
  <c r="B21" i="6" l="1"/>
  <c r="B22" i="6"/>
  <c r="B27" i="7"/>
  <c r="B26" i="7"/>
  <c r="B25" i="7"/>
  <c r="B24" i="7"/>
  <c r="B22" i="7"/>
  <c r="C21" i="7"/>
  <c r="B21" i="7"/>
  <c r="L20" i="7"/>
  <c r="L21" i="7" s="1"/>
  <c r="K20" i="7"/>
  <c r="J20" i="7"/>
  <c r="I20" i="7"/>
  <c r="I21" i="7" s="1"/>
  <c r="H20" i="7"/>
  <c r="H21" i="7" s="1"/>
  <c r="G20" i="7"/>
  <c r="G21" i="7" s="1"/>
  <c r="F20" i="7"/>
  <c r="F21" i="7" s="1"/>
  <c r="E20" i="7"/>
  <c r="E21" i="7" s="1"/>
  <c r="D20" i="7"/>
  <c r="B20" i="7"/>
  <c r="L19" i="7"/>
  <c r="K19" i="7"/>
  <c r="J19" i="7"/>
  <c r="I19" i="7"/>
  <c r="H19" i="7"/>
  <c r="G19" i="7"/>
  <c r="F19" i="7"/>
  <c r="E19" i="7"/>
  <c r="D19" i="7"/>
  <c r="B19" i="7"/>
  <c r="L18" i="7"/>
  <c r="K18" i="7"/>
  <c r="J18" i="7"/>
  <c r="I18" i="7"/>
  <c r="H18" i="7"/>
  <c r="G18" i="7"/>
  <c r="F18" i="7"/>
  <c r="E18" i="7"/>
  <c r="D18" i="7"/>
  <c r="B18" i="7"/>
  <c r="L17" i="7"/>
  <c r="K17" i="7"/>
  <c r="J17" i="7"/>
  <c r="I17" i="7"/>
  <c r="H17" i="7"/>
  <c r="G17" i="7"/>
  <c r="F17" i="7"/>
  <c r="E17" i="7"/>
  <c r="D17" i="7"/>
  <c r="B17" i="7"/>
  <c r="L16" i="7"/>
  <c r="K16" i="7"/>
  <c r="J16" i="7"/>
  <c r="I16" i="7"/>
  <c r="H16" i="7"/>
  <c r="G16" i="7"/>
  <c r="F16" i="7"/>
  <c r="E16" i="7"/>
  <c r="D16" i="7"/>
  <c r="B16" i="7"/>
  <c r="L15" i="7"/>
  <c r="K15" i="7"/>
  <c r="J15" i="7"/>
  <c r="I15" i="7"/>
  <c r="H15" i="7"/>
  <c r="G15" i="7"/>
  <c r="F15" i="7"/>
  <c r="E15" i="7"/>
  <c r="D15" i="7"/>
  <c r="B15" i="7"/>
  <c r="L14" i="7"/>
  <c r="K14" i="7"/>
  <c r="J14" i="7"/>
  <c r="I14" i="7"/>
  <c r="H14" i="7"/>
  <c r="G14" i="7"/>
  <c r="F14" i="7"/>
  <c r="E14" i="7"/>
  <c r="D14" i="7"/>
  <c r="B14" i="7"/>
  <c r="L13" i="7"/>
  <c r="K13" i="7"/>
  <c r="J13" i="7"/>
  <c r="I13" i="7"/>
  <c r="H13" i="7"/>
  <c r="G13" i="7"/>
  <c r="F13" i="7"/>
  <c r="E13" i="7"/>
  <c r="D13" i="7"/>
  <c r="B13" i="7"/>
  <c r="L12" i="7"/>
  <c r="K12" i="7"/>
  <c r="J12" i="7"/>
  <c r="I12" i="7"/>
  <c r="H12" i="7"/>
  <c r="G12" i="7"/>
  <c r="F12" i="7"/>
  <c r="E12" i="7"/>
  <c r="D12" i="7"/>
  <c r="B12" i="7"/>
  <c r="L11" i="7"/>
  <c r="K11" i="7"/>
  <c r="J11" i="7"/>
  <c r="I11" i="7"/>
  <c r="H11" i="7"/>
  <c r="G11" i="7"/>
  <c r="F11" i="7"/>
  <c r="E11" i="7"/>
  <c r="D11" i="7"/>
  <c r="B11" i="7"/>
  <c r="L10" i="7"/>
  <c r="K10" i="7"/>
  <c r="J10" i="7"/>
  <c r="I10" i="7"/>
  <c r="H10" i="7"/>
  <c r="G10" i="7"/>
  <c r="F10" i="7"/>
  <c r="E10" i="7"/>
  <c r="D10" i="7"/>
  <c r="B10" i="7"/>
  <c r="L9" i="7"/>
  <c r="K9" i="7"/>
  <c r="J9" i="7"/>
  <c r="I9" i="7"/>
  <c r="H9" i="7"/>
  <c r="G9" i="7"/>
  <c r="F9" i="7"/>
  <c r="E9" i="7"/>
  <c r="D9" i="7"/>
  <c r="B9" i="7"/>
  <c r="L8" i="7"/>
  <c r="K8" i="7"/>
  <c r="J8" i="7"/>
  <c r="I8" i="7"/>
  <c r="H8" i="7"/>
  <c r="G8" i="7"/>
  <c r="F8" i="7"/>
  <c r="E8" i="7"/>
  <c r="D8" i="7"/>
  <c r="B8" i="7"/>
  <c r="L7" i="7"/>
  <c r="K7" i="7"/>
  <c r="J7" i="7"/>
  <c r="I7" i="7"/>
  <c r="H7" i="7"/>
  <c r="G7" i="7"/>
  <c r="F7" i="7"/>
  <c r="E7" i="7"/>
  <c r="D7" i="7"/>
  <c r="B7" i="7"/>
  <c r="L6" i="7"/>
  <c r="K6" i="7"/>
  <c r="J6" i="7"/>
  <c r="I6" i="7"/>
  <c r="H6" i="7"/>
  <c r="G6" i="7"/>
  <c r="F6" i="7"/>
  <c r="E6" i="7"/>
  <c r="D6" i="7"/>
  <c r="B6" i="7"/>
  <c r="B5" i="7"/>
  <c r="B4" i="7"/>
  <c r="B3" i="7"/>
  <c r="C31" i="3"/>
  <c r="B21" i="5"/>
  <c r="B22" i="5"/>
  <c r="B21" i="2"/>
  <c r="B22" i="2"/>
  <c r="C25" i="6" l="1"/>
  <c r="B25" i="6"/>
  <c r="B31" i="6"/>
  <c r="B30" i="6"/>
  <c r="B29" i="6"/>
  <c r="B28" i="6"/>
  <c r="B26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F2" i="5"/>
  <c r="G2" i="5"/>
  <c r="L2" i="5"/>
  <c r="B20" i="2"/>
  <c r="B31" i="2" l="1"/>
  <c r="B30" i="2"/>
  <c r="B29" i="2"/>
  <c r="B28" i="2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2" i="1"/>
  <c r="C2" i="1"/>
  <c r="C32" i="3" l="1"/>
  <c r="C30" i="3"/>
  <c r="C29" i="3"/>
</calcChain>
</file>

<file path=xl/sharedStrings.xml><?xml version="1.0" encoding="utf-8"?>
<sst xmlns="http://schemas.openxmlformats.org/spreadsheetml/2006/main" count="150" uniqueCount="90">
  <si>
    <t>EC</t>
  </si>
  <si>
    <t>FS</t>
  </si>
  <si>
    <t>GP</t>
  </si>
  <si>
    <t>KZN</t>
  </si>
  <si>
    <t>LP</t>
  </si>
  <si>
    <t>MP</t>
  </si>
  <si>
    <t>NC</t>
  </si>
  <si>
    <t>NW</t>
  </si>
  <si>
    <t>WP</t>
  </si>
  <si>
    <t>Population</t>
  </si>
  <si>
    <t>Latitude</t>
  </si>
  <si>
    <t>Longitude</t>
  </si>
  <si>
    <t>Date</t>
  </si>
  <si>
    <t>Parameter</t>
  </si>
  <si>
    <t>Value</t>
  </si>
  <si>
    <t>Lower</t>
  </si>
  <si>
    <t>Upper</t>
  </si>
  <si>
    <t>gamma1</t>
  </si>
  <si>
    <t>1/incubation period</t>
  </si>
  <si>
    <t>Description</t>
  </si>
  <si>
    <t>gamma2</t>
  </si>
  <si>
    <t>pm</t>
  </si>
  <si>
    <t>ps</t>
  </si>
  <si>
    <t>ptm</t>
  </si>
  <si>
    <t>pts</t>
  </si>
  <si>
    <t>ptc</t>
  </si>
  <si>
    <t>r1</t>
  </si>
  <si>
    <t>r2</t>
  </si>
  <si>
    <t>mu</t>
  </si>
  <si>
    <t>pd1</t>
  </si>
  <si>
    <t>pd2</t>
  </si>
  <si>
    <t>alpha1</t>
  </si>
  <si>
    <t>alpha2</t>
  </si>
  <si>
    <t>alpha3</t>
  </si>
  <si>
    <t>alpha4</t>
  </si>
  <si>
    <t>1/dur presymp infectious</t>
  </si>
  <si>
    <t>prob trt seeking mild inf</t>
  </si>
  <si>
    <t>prob trt seeking severe inf</t>
  </si>
  <si>
    <t>prob trt seeking critical inf</t>
  </si>
  <si>
    <t>1/dur infectiousness</t>
  </si>
  <si>
    <t>1/time to death</t>
  </si>
  <si>
    <t>probability of death (untreated)</t>
  </si>
  <si>
    <t>probability of death (treated)</t>
  </si>
  <si>
    <t>prop population susceptible due to non-symptomatic social distancing</t>
  </si>
  <si>
    <t>prop population susceptible due to self isolation with trt seeking</t>
  </si>
  <si>
    <t>prop population susceptible due to quarantine/self isolation with trt seeking</t>
  </si>
  <si>
    <t>prop population susceptible due trt seeking and hospital quarantine</t>
  </si>
  <si>
    <t>beta0</t>
  </si>
  <si>
    <t>contacts per year</t>
  </si>
  <si>
    <t>Reproductive number</t>
  </si>
  <si>
    <t>ptrans</t>
  </si>
  <si>
    <t>Probability of transmission upon contact with infectious person</t>
  </si>
  <si>
    <t>Step</t>
  </si>
  <si>
    <t>index_het</t>
  </si>
  <si>
    <t>degree of connectivity between provinces</t>
  </si>
  <si>
    <t>Notes</t>
  </si>
  <si>
    <t>Provinces</t>
  </si>
  <si>
    <t>taum</t>
  </si>
  <si>
    <t>taus</t>
  </si>
  <si>
    <t>tauc</t>
  </si>
  <si>
    <t>1/trt seeking mild cases</t>
  </si>
  <si>
    <t>1/trt seeking severe cases</t>
  </si>
  <si>
    <t>1/trt seeking critical cases</t>
  </si>
  <si>
    <t xml:space="preserve">No. </t>
  </si>
  <si>
    <t>proportion of cases that will be asymptomatic</t>
  </si>
  <si>
    <t>pprogc</t>
  </si>
  <si>
    <t xml:space="preserve">proportion of severe cases progressing to critical </t>
  </si>
  <si>
    <t>tauprog</t>
  </si>
  <si>
    <t>1/duration of progress to ICU</t>
  </si>
  <si>
    <t>zeta1</t>
  </si>
  <si>
    <t>relative infectiousness of pre/asymptomatic</t>
  </si>
  <si>
    <t>pa</t>
  </si>
  <si>
    <t>r1 minus treatment seeking</t>
  </si>
  <si>
    <t>proportion of detected cases  that are mild</t>
  </si>
  <si>
    <t>proportion of detected cases  that are severe/critical</t>
  </si>
  <si>
    <t>pmu</t>
  </si>
  <si>
    <t>psu</t>
  </si>
  <si>
    <t>proportion of UNdetected cases  that are mild</t>
  </si>
  <si>
    <t>proportion of UNdetected cases  that are severe/critical</t>
  </si>
  <si>
    <t>psd</t>
  </si>
  <si>
    <t>pcd</t>
  </si>
  <si>
    <t>proportion of detected cases  that are severe</t>
  </si>
  <si>
    <t>proportion of detected cases  that are critical</t>
  </si>
  <si>
    <t>https://www.thelancet.com/journals/langlo/article/PIIS2214-109X(20)30074-7/fulltext</t>
  </si>
  <si>
    <t>r3</t>
  </si>
  <si>
    <t>1/dur stay in hosp (severe)</t>
  </si>
  <si>
    <t>r4</t>
  </si>
  <si>
    <t>1/dur stay in hosp (critical)</t>
  </si>
  <si>
    <t>National</t>
  </si>
  <si>
    <t>https://en.wikipedia.org/wiki/COVID-19_pandemic_in_South_Africa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</si>
</sst>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#,##0_);[Red]\(&quot;R&quot;#,##0\)"/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2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164" fontId="0" fillId="0" borderId="0" xfId="1" applyNumberFormat="1" applyFont="1"/>
    <xf numFmtId="6" fontId="0" fillId="0" borderId="0" xfId="0" applyNumberFormat="1"/>
    <xf numFmtId="0" fontId="0" fillId="2" borderId="0" xfId="0" applyFill="1"/>
    <xf numFmtId="164" fontId="0" fillId="0" borderId="0" xfId="1" applyNumberFormat="1" applyFont="1" applyFill="1"/>
    <xf numFmtId="0" fontId="0" fillId="3" borderId="0" xfId="0" applyFill="1"/>
    <xf numFmtId="14" fontId="0" fillId="3" borderId="0" xfId="0" applyNumberForma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etalsilal2/Library/Mobile%20Documents/com~apple~CloudDocs/SHEETAL-RES/Covid-19/centroi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oids"/>
    </sheetNames>
    <sheetDataSet>
      <sheetData sheetId="0">
        <row r="2">
          <cell r="C2">
            <v>26.446360590000001</v>
          </cell>
          <cell r="D2">
            <v>-32.154027390000003</v>
          </cell>
        </row>
        <row r="3">
          <cell r="C3">
            <v>26.867264209999998</v>
          </cell>
          <cell r="D3">
            <v>-28.614403230000001</v>
          </cell>
        </row>
        <row r="4">
          <cell r="C4">
            <v>28.125778990000001</v>
          </cell>
          <cell r="D4">
            <v>-26.10614691</v>
          </cell>
        </row>
        <row r="5">
          <cell r="C5">
            <v>30.748558809999999</v>
          </cell>
          <cell r="D5">
            <v>-28.71658493</v>
          </cell>
        </row>
        <row r="6">
          <cell r="C6">
            <v>29.289763170000001</v>
          </cell>
          <cell r="D6">
            <v>-23.785335249999999</v>
          </cell>
        </row>
        <row r="7">
          <cell r="C7">
            <v>30.298984229999999</v>
          </cell>
          <cell r="D7">
            <v>-25.873651460000001</v>
          </cell>
        </row>
        <row r="8">
          <cell r="C8">
            <v>21.40280916</v>
          </cell>
          <cell r="D8">
            <v>-29.453405279999998</v>
          </cell>
        </row>
        <row r="9">
          <cell r="C9">
            <v>25.519648069999999</v>
          </cell>
          <cell r="D9">
            <v>-26.268135489999999</v>
          </cell>
        </row>
        <row r="10">
          <cell r="C10">
            <v>20.616037930000001</v>
          </cell>
          <cell r="D10">
            <v>-33.01454785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B83C-B88A-AE4A-9E3C-EA3C5114E194}">
  <dimension ref="A1:D10"/>
  <sheetViews>
    <sheetView workbookViewId="0">
      <selection activeCell="A2" sqref="A2"/>
    </sheetView>
  </sheetViews>
  <sheetFormatPr baseColWidth="10" defaultRowHeight="16"/>
  <sheetData>
    <row r="1" spans="1:4">
      <c r="A1" t="s">
        <v>56</v>
      </c>
      <c r="B1" t="s">
        <v>9</v>
      </c>
      <c r="C1" t="s">
        <v>11</v>
      </c>
      <c r="D1" t="s">
        <v>10</v>
      </c>
    </row>
    <row r="2" spans="1:4">
      <c r="A2" t="s">
        <v>0</v>
      </c>
      <c r="B2" s="1">
        <v>6712276</v>
      </c>
      <c r="C2">
        <f>[1]centroids!$C2</f>
        <v>26.446360590000001</v>
      </c>
      <c r="D2">
        <f>[1]centroids!$D2</f>
        <v>-32.154027390000003</v>
      </c>
    </row>
    <row r="3" spans="1:4">
      <c r="A3" t="s">
        <v>1</v>
      </c>
      <c r="B3" s="1">
        <v>2887465</v>
      </c>
      <c r="C3">
        <f>[1]centroids!$C3</f>
        <v>26.867264209999998</v>
      </c>
      <c r="D3">
        <f>[1]centroids!$D3</f>
        <v>-28.614403230000001</v>
      </c>
    </row>
    <row r="4" spans="1:4">
      <c r="A4" t="s">
        <v>2</v>
      </c>
      <c r="B4" s="1">
        <v>15176116</v>
      </c>
      <c r="C4">
        <f>[1]centroids!$C4</f>
        <v>28.125778990000001</v>
      </c>
      <c r="D4">
        <f>[1]centroids!$D4</f>
        <v>-26.10614691</v>
      </c>
    </row>
    <row r="5" spans="1:4">
      <c r="A5" t="s">
        <v>3</v>
      </c>
      <c r="B5" s="1">
        <v>11289086</v>
      </c>
      <c r="C5">
        <f>[1]centroids!$C5</f>
        <v>30.748558809999999</v>
      </c>
      <c r="D5">
        <f>[1]centroids!$D5</f>
        <v>-28.71658493</v>
      </c>
    </row>
    <row r="6" spans="1:4">
      <c r="A6" t="s">
        <v>4</v>
      </c>
      <c r="B6" s="1">
        <v>5982584</v>
      </c>
      <c r="C6">
        <f>[1]centroids!$C6</f>
        <v>29.289763170000001</v>
      </c>
      <c r="D6">
        <f>[1]centroids!$D6</f>
        <v>-23.785335249999999</v>
      </c>
    </row>
    <row r="7" spans="1:4">
      <c r="A7" t="s">
        <v>5</v>
      </c>
      <c r="B7" s="1">
        <v>4592187</v>
      </c>
      <c r="C7">
        <f>[1]centroids!$C7</f>
        <v>30.298984229999999</v>
      </c>
      <c r="D7">
        <f>[1]centroids!$D7</f>
        <v>-25.873651460000001</v>
      </c>
    </row>
    <row r="8" spans="1:4">
      <c r="A8" t="s">
        <v>6</v>
      </c>
      <c r="B8" s="1">
        <v>1263875</v>
      </c>
      <c r="C8">
        <f>[1]centroids!$C8</f>
        <v>21.40280916</v>
      </c>
      <c r="D8">
        <f>[1]centroids!$D8</f>
        <v>-29.453405279999998</v>
      </c>
    </row>
    <row r="9" spans="1:4">
      <c r="A9" t="s">
        <v>7</v>
      </c>
      <c r="B9" s="1">
        <v>4027160</v>
      </c>
      <c r="C9">
        <f>[1]centroids!$C9</f>
        <v>25.519648069999999</v>
      </c>
      <c r="D9">
        <f>[1]centroids!$D9</f>
        <v>-26.268135489999999</v>
      </c>
    </row>
    <row r="10" spans="1:4">
      <c r="A10" t="s">
        <v>8</v>
      </c>
      <c r="B10" s="1">
        <v>6844272</v>
      </c>
      <c r="C10">
        <f>[1]centroids!$C10</f>
        <v>20.616037930000001</v>
      </c>
      <c r="D10">
        <f>[1]centroids!$D10</f>
        <v>-33.01454785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6AAD-0283-FD45-8CD2-6949CDB041C4}">
  <dimension ref="A1:L34"/>
  <sheetViews>
    <sheetView tabSelected="1" workbookViewId="0">
      <selection activeCell="D35" sqref="D35"/>
    </sheetView>
  </sheetViews>
  <sheetFormatPr baseColWidth="10" defaultRowHeight="16"/>
  <sheetData>
    <row r="1" spans="1:12">
      <c r="A1" t="s">
        <v>63</v>
      </c>
      <c r="B1" t="s">
        <v>52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0</v>
      </c>
      <c r="B2">
        <v>0</v>
      </c>
      <c r="C2" s="2">
        <v>43891</v>
      </c>
    </row>
    <row r="3" spans="1:12">
      <c r="A3">
        <v>1</v>
      </c>
      <c r="B3">
        <f>A3/365</f>
        <v>2.7397260273972603E-3</v>
      </c>
      <c r="C3" s="2">
        <v>43892</v>
      </c>
    </row>
    <row r="4" spans="1:12">
      <c r="A4">
        <v>2</v>
      </c>
      <c r="B4">
        <f t="shared" ref="B4:B26" si="0">A4/365</f>
        <v>5.4794520547945206E-3</v>
      </c>
      <c r="C4" s="2">
        <v>43893</v>
      </c>
    </row>
    <row r="5" spans="1:12">
      <c r="A5">
        <v>3</v>
      </c>
      <c r="B5">
        <f t="shared" si="0"/>
        <v>8.21917808219178E-3</v>
      </c>
      <c r="C5" s="2">
        <v>43894</v>
      </c>
    </row>
    <row r="6" spans="1:12">
      <c r="A6">
        <v>4</v>
      </c>
      <c r="B6">
        <f t="shared" si="0"/>
        <v>1.0958904109589041E-2</v>
      </c>
      <c r="C6" s="2">
        <v>43895</v>
      </c>
      <c r="G6">
        <v>1</v>
      </c>
    </row>
    <row r="7" spans="1:12">
      <c r="A7">
        <v>5</v>
      </c>
      <c r="B7">
        <f t="shared" si="0"/>
        <v>1.3698630136986301E-2</v>
      </c>
      <c r="C7" s="2">
        <v>43896</v>
      </c>
    </row>
    <row r="8" spans="1:12">
      <c r="A8">
        <v>6</v>
      </c>
      <c r="B8">
        <f t="shared" si="0"/>
        <v>1.643835616438356E-2</v>
      </c>
      <c r="C8" s="2">
        <v>43897</v>
      </c>
      <c r="F8">
        <v>1</v>
      </c>
    </row>
    <row r="9" spans="1:12">
      <c r="A9">
        <v>7</v>
      </c>
      <c r="B9">
        <f t="shared" si="0"/>
        <v>1.9178082191780823E-2</v>
      </c>
      <c r="C9" s="2">
        <v>43898</v>
      </c>
      <c r="G9">
        <v>1</v>
      </c>
    </row>
    <row r="10" spans="1:12">
      <c r="A10">
        <v>8</v>
      </c>
      <c r="B10">
        <f t="shared" si="0"/>
        <v>2.1917808219178082E-2</v>
      </c>
      <c r="C10" s="2">
        <v>43899</v>
      </c>
      <c r="G10">
        <v>4</v>
      </c>
    </row>
    <row r="11" spans="1:12">
      <c r="A11">
        <v>9</v>
      </c>
      <c r="B11">
        <f t="shared" si="0"/>
        <v>2.4657534246575342E-2</v>
      </c>
      <c r="C11" s="2">
        <v>43900</v>
      </c>
    </row>
    <row r="12" spans="1:12">
      <c r="A12">
        <v>10</v>
      </c>
      <c r="B12">
        <f t="shared" si="0"/>
        <v>2.7397260273972601E-2</v>
      </c>
      <c r="C12" s="2">
        <v>43901</v>
      </c>
      <c r="F12">
        <v>4</v>
      </c>
      <c r="G12">
        <v>1</v>
      </c>
      <c r="L12">
        <v>1</v>
      </c>
    </row>
    <row r="13" spans="1:12">
      <c r="A13">
        <v>11</v>
      </c>
      <c r="B13">
        <f t="shared" si="0"/>
        <v>3.0136986301369864E-2</v>
      </c>
      <c r="C13" s="2">
        <v>43902</v>
      </c>
      <c r="F13">
        <v>1</v>
      </c>
      <c r="G13">
        <v>1</v>
      </c>
      <c r="I13">
        <v>1</v>
      </c>
    </row>
    <row r="14" spans="1:12">
      <c r="A14">
        <v>12</v>
      </c>
      <c r="B14">
        <f t="shared" si="0"/>
        <v>3.287671232876712E-2</v>
      </c>
      <c r="C14" s="2">
        <v>43903</v>
      </c>
      <c r="F14">
        <v>4</v>
      </c>
      <c r="G14">
        <v>2</v>
      </c>
      <c r="L14">
        <v>2</v>
      </c>
    </row>
    <row r="15" spans="1:12">
      <c r="A15">
        <v>13</v>
      </c>
      <c r="B15">
        <f t="shared" si="0"/>
        <v>3.5616438356164383E-2</v>
      </c>
      <c r="C15" s="2">
        <v>43904</v>
      </c>
      <c r="F15">
        <v>7</v>
      </c>
      <c r="G15">
        <v>1</v>
      </c>
      <c r="L15">
        <v>6</v>
      </c>
    </row>
    <row r="16" spans="1:12">
      <c r="A16">
        <v>14</v>
      </c>
      <c r="B16">
        <f t="shared" si="0"/>
        <v>3.8356164383561646E-2</v>
      </c>
      <c r="C16" s="2">
        <v>43905</v>
      </c>
      <c r="F16">
        <v>14</v>
      </c>
      <c r="G16">
        <v>1</v>
      </c>
      <c r="H16">
        <v>1</v>
      </c>
      <c r="L16">
        <v>7</v>
      </c>
    </row>
    <row r="17" spans="1:12">
      <c r="A17">
        <v>15</v>
      </c>
      <c r="B17">
        <f t="shared" si="0"/>
        <v>4.1095890410958902E-2</v>
      </c>
      <c r="C17" s="2">
        <v>43906</v>
      </c>
      <c r="I17">
        <v>1</v>
      </c>
    </row>
    <row r="18" spans="1:12">
      <c r="A18">
        <v>16</v>
      </c>
      <c r="B18">
        <f t="shared" si="0"/>
        <v>4.3835616438356165E-2</v>
      </c>
      <c r="C18" s="2">
        <v>43907</v>
      </c>
      <c r="F18">
        <v>10</v>
      </c>
      <c r="G18">
        <v>1</v>
      </c>
      <c r="L18">
        <v>4</v>
      </c>
    </row>
    <row r="19" spans="1:12">
      <c r="A19">
        <v>17</v>
      </c>
      <c r="B19">
        <f t="shared" si="0"/>
        <v>4.6575342465753428E-2</v>
      </c>
      <c r="C19" s="2">
        <v>43908</v>
      </c>
      <c r="F19">
        <v>12</v>
      </c>
      <c r="G19">
        <v>3</v>
      </c>
      <c r="I19">
        <v>1</v>
      </c>
      <c r="L19">
        <v>9</v>
      </c>
    </row>
    <row r="20" spans="1:12">
      <c r="A20">
        <v>18</v>
      </c>
      <c r="B20">
        <f t="shared" ref="B20" si="1">A20/365</f>
        <v>4.9315068493150684E-2</v>
      </c>
      <c r="C20" s="2">
        <v>43909</v>
      </c>
      <c r="F20">
        <v>11</v>
      </c>
      <c r="G20">
        <v>2</v>
      </c>
      <c r="I20">
        <v>1</v>
      </c>
      <c r="L20">
        <v>13</v>
      </c>
    </row>
    <row r="21" spans="1:12" s="8" customFormat="1">
      <c r="A21" s="8">
        <v>19</v>
      </c>
      <c r="B21" s="8">
        <f t="shared" ref="B21:B22" si="2">A21/365</f>
        <v>5.2054794520547946E-2</v>
      </c>
      <c r="C21" s="9">
        <v>43910</v>
      </c>
      <c r="E21" s="8">
        <v>4</v>
      </c>
      <c r="F21" s="8">
        <v>14</v>
      </c>
      <c r="L21" s="8">
        <v>10</v>
      </c>
    </row>
    <row r="22" spans="1:12" s="8" customFormat="1">
      <c r="A22" s="8">
        <v>20</v>
      </c>
      <c r="B22" s="8">
        <f t="shared" si="2"/>
        <v>5.4794520547945202E-2</v>
      </c>
      <c r="C22" s="9">
        <v>43911</v>
      </c>
      <c r="D22" s="8">
        <v>1</v>
      </c>
      <c r="F22" s="8">
        <v>5</v>
      </c>
      <c r="G22" s="8">
        <v>2</v>
      </c>
      <c r="L22" s="8">
        <v>13</v>
      </c>
    </row>
    <row r="23" spans="1:12" s="8" customFormat="1">
      <c r="A23" s="8">
        <v>21</v>
      </c>
      <c r="B23" s="8">
        <f t="shared" ref="B23:B24" si="3">A23/365</f>
        <v>5.7534246575342465E-2</v>
      </c>
      <c r="C23" s="9">
        <v>43912</v>
      </c>
      <c r="D23" s="8">
        <v>1</v>
      </c>
      <c r="E23" s="8">
        <v>1</v>
      </c>
      <c r="F23" s="8">
        <v>2</v>
      </c>
      <c r="G23" s="8">
        <v>7</v>
      </c>
      <c r="I23" s="8">
        <v>1</v>
      </c>
      <c r="L23" s="8">
        <v>9</v>
      </c>
    </row>
    <row r="24" spans="1:12" s="8" customFormat="1">
      <c r="A24" s="8">
        <v>22</v>
      </c>
      <c r="B24" s="8">
        <f t="shared" si="3"/>
        <v>6.0273972602739728E-2</v>
      </c>
      <c r="C24" s="9">
        <v>43913</v>
      </c>
      <c r="E24" s="8">
        <v>2</v>
      </c>
      <c r="F24" s="8">
        <v>25</v>
      </c>
      <c r="G24" s="8">
        <v>16</v>
      </c>
      <c r="H24" s="8">
        <v>1</v>
      </c>
      <c r="I24" s="8">
        <v>1</v>
      </c>
      <c r="J24" s="8">
        <v>2</v>
      </c>
      <c r="K24" s="8">
        <v>4</v>
      </c>
      <c r="L24" s="8">
        <v>8</v>
      </c>
    </row>
    <row r="25" spans="1:12">
      <c r="A25">
        <v>25</v>
      </c>
      <c r="B25">
        <f>A25/365</f>
        <v>6.8493150684931503E-2</v>
      </c>
      <c r="C25" s="2">
        <f>C19+8</f>
        <v>43916</v>
      </c>
      <c r="D25" s="8"/>
      <c r="E25" s="8">
        <v>2</v>
      </c>
      <c r="F25" s="8">
        <v>25</v>
      </c>
      <c r="G25" s="8">
        <v>16</v>
      </c>
      <c r="H25" s="8">
        <v>1</v>
      </c>
      <c r="I25" s="8">
        <v>1</v>
      </c>
      <c r="J25" s="8">
        <v>2</v>
      </c>
      <c r="K25" s="8">
        <v>4</v>
      </c>
      <c r="L25" s="8">
        <v>8</v>
      </c>
    </row>
    <row r="26" spans="1:12">
      <c r="A26">
        <v>30</v>
      </c>
      <c r="B26">
        <f t="shared" si="0"/>
        <v>8.2191780821917804E-2</v>
      </c>
      <c r="C26" s="2">
        <v>43921</v>
      </c>
    </row>
    <row r="27" spans="1:12">
      <c r="A27">
        <v>31</v>
      </c>
      <c r="B27">
        <v>1</v>
      </c>
      <c r="C27" s="3">
        <v>44283</v>
      </c>
    </row>
    <row r="28" spans="1:12">
      <c r="A28">
        <v>32</v>
      </c>
      <c r="B28">
        <f>366/365</f>
        <v>1.0027397260273974</v>
      </c>
      <c r="C28" s="3">
        <v>44284</v>
      </c>
    </row>
    <row r="29" spans="1:12">
      <c r="A29">
        <v>33</v>
      </c>
      <c r="B29">
        <f>367/365</f>
        <v>1.0054794520547945</v>
      </c>
      <c r="C29" s="3">
        <v>44285</v>
      </c>
    </row>
    <row r="30" spans="1:12">
      <c r="A30">
        <v>34</v>
      </c>
      <c r="B30">
        <f>368/365</f>
        <v>1.0082191780821919</v>
      </c>
      <c r="C30" s="3">
        <v>44286</v>
      </c>
    </row>
    <row r="31" spans="1:12">
      <c r="A31">
        <v>35</v>
      </c>
      <c r="B31">
        <f>369/365</f>
        <v>1.010958904109589</v>
      </c>
      <c r="C31" s="3">
        <v>44287</v>
      </c>
    </row>
    <row r="34" spans="1:1">
      <c r="A3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EAEC-84F3-A34D-903C-4E57BE665F2D}">
  <dimension ref="A1:L27"/>
  <sheetViews>
    <sheetView workbookViewId="0">
      <selection activeCell="A27" sqref="A27"/>
    </sheetView>
  </sheetViews>
  <sheetFormatPr baseColWidth="10" defaultRowHeight="16"/>
  <sheetData>
    <row r="1" spans="1:12">
      <c r="A1" t="s">
        <v>63</v>
      </c>
      <c r="B1" t="s">
        <v>52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0</v>
      </c>
      <c r="B2">
        <v>0</v>
      </c>
      <c r="C2" s="2">
        <v>43891</v>
      </c>
    </row>
    <row r="3" spans="1:12">
      <c r="A3">
        <v>1</v>
      </c>
      <c r="B3">
        <f>A3/365</f>
        <v>2.7397260273972603E-3</v>
      </c>
      <c r="C3" s="2">
        <v>43892</v>
      </c>
    </row>
    <row r="4" spans="1:12">
      <c r="A4">
        <v>2</v>
      </c>
      <c r="B4">
        <f t="shared" ref="B4:B22" si="0">A4/365</f>
        <v>5.4794520547945206E-3</v>
      </c>
      <c r="C4" s="2">
        <v>43893</v>
      </c>
    </row>
    <row r="5" spans="1:12">
      <c r="A5">
        <v>3</v>
      </c>
      <c r="B5">
        <f t="shared" si="0"/>
        <v>8.21917808219178E-3</v>
      </c>
      <c r="C5" s="2">
        <v>43894</v>
      </c>
    </row>
    <row r="6" spans="1:12">
      <c r="A6">
        <v>4</v>
      </c>
      <c r="B6">
        <f t="shared" si="0"/>
        <v>1.0958904109589041E-2</v>
      </c>
      <c r="C6" s="2">
        <v>43895</v>
      </c>
    </row>
    <row r="7" spans="1:12">
      <c r="A7">
        <v>5</v>
      </c>
      <c r="B7">
        <f t="shared" si="0"/>
        <v>1.3698630136986301E-2</v>
      </c>
      <c r="C7" s="2">
        <v>43896</v>
      </c>
    </row>
    <row r="8" spans="1:12">
      <c r="A8">
        <v>6</v>
      </c>
      <c r="B8">
        <f t="shared" si="0"/>
        <v>1.643835616438356E-2</v>
      </c>
      <c r="C8" s="2">
        <v>43897</v>
      </c>
    </row>
    <row r="9" spans="1:12">
      <c r="A9">
        <v>7</v>
      </c>
      <c r="B9">
        <f t="shared" si="0"/>
        <v>1.9178082191780823E-2</v>
      </c>
      <c r="C9" s="2">
        <v>43898</v>
      </c>
    </row>
    <row r="10" spans="1:12">
      <c r="A10">
        <v>8</v>
      </c>
      <c r="B10">
        <f t="shared" si="0"/>
        <v>2.1917808219178082E-2</v>
      </c>
      <c r="C10" s="2">
        <v>43899</v>
      </c>
    </row>
    <row r="11" spans="1:12">
      <c r="A11">
        <v>9</v>
      </c>
      <c r="B11">
        <f t="shared" si="0"/>
        <v>2.4657534246575342E-2</v>
      </c>
      <c r="C11" s="2">
        <v>43900</v>
      </c>
    </row>
    <row r="12" spans="1:12">
      <c r="A12">
        <v>10</v>
      </c>
      <c r="B12">
        <f t="shared" si="0"/>
        <v>2.7397260273972601E-2</v>
      </c>
      <c r="C12" s="2">
        <v>43901</v>
      </c>
    </row>
    <row r="13" spans="1:12">
      <c r="A13">
        <v>11</v>
      </c>
      <c r="B13">
        <f t="shared" si="0"/>
        <v>3.0136986301369864E-2</v>
      </c>
      <c r="C13" s="2">
        <v>43902</v>
      </c>
    </row>
    <row r="14" spans="1:12">
      <c r="A14">
        <v>12</v>
      </c>
      <c r="B14">
        <f t="shared" si="0"/>
        <v>3.287671232876712E-2</v>
      </c>
      <c r="C14" s="2">
        <v>43903</v>
      </c>
    </row>
    <row r="15" spans="1:12">
      <c r="A15">
        <v>13</v>
      </c>
      <c r="B15">
        <f t="shared" si="0"/>
        <v>3.5616438356164383E-2</v>
      </c>
      <c r="C15" s="2">
        <v>43904</v>
      </c>
    </row>
    <row r="16" spans="1:12">
      <c r="A16">
        <v>14</v>
      </c>
      <c r="B16">
        <f t="shared" si="0"/>
        <v>3.8356164383561646E-2</v>
      </c>
      <c r="C16" s="2">
        <v>43905</v>
      </c>
    </row>
    <row r="17" spans="1:12">
      <c r="A17">
        <v>15</v>
      </c>
      <c r="B17">
        <f t="shared" si="0"/>
        <v>4.1095890410958902E-2</v>
      </c>
      <c r="C17" s="2">
        <v>43906</v>
      </c>
    </row>
    <row r="18" spans="1:12">
      <c r="A18">
        <v>16</v>
      </c>
      <c r="B18">
        <f t="shared" si="0"/>
        <v>4.3835616438356165E-2</v>
      </c>
      <c r="C18" s="2">
        <v>43907</v>
      </c>
      <c r="F18">
        <v>4</v>
      </c>
      <c r="G18">
        <v>3</v>
      </c>
      <c r="L18">
        <v>1</v>
      </c>
    </row>
    <row r="19" spans="1:12">
      <c r="A19">
        <v>17</v>
      </c>
      <c r="B19">
        <f t="shared" si="0"/>
        <v>4.6575342465753428E-2</v>
      </c>
      <c r="C19" s="2">
        <v>43908</v>
      </c>
      <c r="F19">
        <v>4</v>
      </c>
      <c r="H19">
        <v>1</v>
      </c>
      <c r="L19">
        <v>1</v>
      </c>
    </row>
    <row r="20" spans="1:12">
      <c r="A20">
        <v>18</v>
      </c>
      <c r="B20">
        <f t="shared" si="0"/>
        <v>4.9315068493150684E-2</v>
      </c>
      <c r="C20" s="2">
        <v>43909</v>
      </c>
      <c r="F20">
        <v>4</v>
      </c>
      <c r="G20">
        <v>1</v>
      </c>
      <c r="L20">
        <v>2</v>
      </c>
    </row>
    <row r="21" spans="1:12">
      <c r="A21">
        <v>19</v>
      </c>
      <c r="B21">
        <f t="shared" si="0"/>
        <v>5.2054794520547946E-2</v>
      </c>
      <c r="C21" s="2">
        <v>43910</v>
      </c>
      <c r="E21">
        <v>3</v>
      </c>
      <c r="F21">
        <v>19</v>
      </c>
      <c r="G21">
        <v>1</v>
      </c>
      <c r="L21">
        <v>1</v>
      </c>
    </row>
    <row r="22" spans="1:12">
      <c r="A22">
        <v>20</v>
      </c>
      <c r="B22">
        <f t="shared" si="0"/>
        <v>5.4794520547945202E-2</v>
      </c>
      <c r="C22" s="2">
        <v>43911</v>
      </c>
      <c r="F22">
        <v>11</v>
      </c>
      <c r="G22">
        <v>1</v>
      </c>
      <c r="L22">
        <v>5</v>
      </c>
    </row>
    <row r="23" spans="1:12">
      <c r="A23">
        <v>21</v>
      </c>
      <c r="B23">
        <f t="shared" ref="B23:B24" si="1">A23/365</f>
        <v>5.7534246575342465E-2</v>
      </c>
      <c r="C23" s="2">
        <v>43912</v>
      </c>
      <c r="E23">
        <v>1</v>
      </c>
      <c r="F23">
        <v>5</v>
      </c>
      <c r="G23">
        <v>3</v>
      </c>
      <c r="I23">
        <v>1</v>
      </c>
      <c r="L23">
        <v>4</v>
      </c>
    </row>
    <row r="24" spans="1:12">
      <c r="A24">
        <v>22</v>
      </c>
      <c r="B24">
        <f t="shared" si="1"/>
        <v>6.0273972602739728E-2</v>
      </c>
      <c r="C24" s="2">
        <v>43913</v>
      </c>
      <c r="E24">
        <v>2</v>
      </c>
      <c r="F24">
        <v>50</v>
      </c>
      <c r="G24">
        <v>8</v>
      </c>
      <c r="H24">
        <v>1</v>
      </c>
      <c r="I24">
        <v>2</v>
      </c>
      <c r="L24">
        <v>4</v>
      </c>
    </row>
    <row r="27" spans="1:12">
      <c r="A2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6694-5950-6248-93F2-441B2EDAB697}">
  <dimension ref="A1:N33"/>
  <sheetViews>
    <sheetView workbookViewId="0">
      <selection activeCell="A27" sqref="A27"/>
    </sheetView>
  </sheetViews>
  <sheetFormatPr baseColWidth="10" defaultRowHeight="16"/>
  <sheetData>
    <row r="1" spans="1:14">
      <c r="A1" t="s">
        <v>63</v>
      </c>
      <c r="B1" t="s">
        <v>52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t="s">
        <v>88</v>
      </c>
    </row>
    <row r="2" spans="1:14">
      <c r="A2">
        <v>0</v>
      </c>
      <c r="B2">
        <v>0</v>
      </c>
      <c r="C2" s="2">
        <v>43891</v>
      </c>
      <c r="D2">
        <f>imp!D2+local!D2</f>
        <v>0</v>
      </c>
      <c r="E2">
        <f>imp!E2+local!E2</f>
        <v>0</v>
      </c>
      <c r="F2">
        <f>imp!F2+local!F2</f>
        <v>0</v>
      </c>
      <c r="G2">
        <f>imp!G2+local!G2</f>
        <v>0</v>
      </c>
      <c r="H2">
        <f>imp!H2+local!H2</f>
        <v>0</v>
      </c>
      <c r="I2">
        <f>imp!I2+local!I2</f>
        <v>0</v>
      </c>
      <c r="J2">
        <f>imp!J2+local!J2</f>
        <v>0</v>
      </c>
      <c r="K2">
        <f>imp!K2+local!K2</f>
        <v>0</v>
      </c>
      <c r="L2">
        <f>imp!L2+local!L2</f>
        <v>0</v>
      </c>
      <c r="N2">
        <f>SUM(D2:L2)</f>
        <v>0</v>
      </c>
    </row>
    <row r="3" spans="1:14">
      <c r="A3">
        <v>1</v>
      </c>
      <c r="B3">
        <f>A3/365</f>
        <v>2.7397260273972603E-3</v>
      </c>
      <c r="C3" s="2">
        <v>43892</v>
      </c>
      <c r="D3">
        <f>D2+imp!D3+local!D3</f>
        <v>0</v>
      </c>
      <c r="E3">
        <f>E2+imp!E3+local!E3</f>
        <v>0</v>
      </c>
      <c r="F3">
        <f>F2+imp!F3+local!F3</f>
        <v>0</v>
      </c>
      <c r="G3">
        <f>G2+imp!G3+local!G3</f>
        <v>0</v>
      </c>
      <c r="H3">
        <f>H2+imp!H3+local!H3</f>
        <v>0</v>
      </c>
      <c r="I3">
        <f>I2+imp!I3+local!I3</f>
        <v>0</v>
      </c>
      <c r="J3">
        <f>J2+imp!J3+local!J3</f>
        <v>0</v>
      </c>
      <c r="K3">
        <f>K2+imp!K3+local!K3</f>
        <v>0</v>
      </c>
      <c r="L3">
        <f>L2+imp!L3+local!L3</f>
        <v>0</v>
      </c>
      <c r="N3">
        <f t="shared" ref="N3:N24" si="0">SUM(D3:L3)</f>
        <v>0</v>
      </c>
    </row>
    <row r="4" spans="1:14">
      <c r="A4">
        <v>2</v>
      </c>
      <c r="B4">
        <f t="shared" ref="B4:B20" si="1">A4/365</f>
        <v>5.4794520547945206E-3</v>
      </c>
      <c r="C4" s="2">
        <v>43893</v>
      </c>
      <c r="D4">
        <f>D3+imp!D4+local!D4</f>
        <v>0</v>
      </c>
      <c r="E4">
        <f>E3+imp!E4+local!E4</f>
        <v>0</v>
      </c>
      <c r="F4">
        <f>F3+imp!F4+local!F4</f>
        <v>0</v>
      </c>
      <c r="G4">
        <f>G3+imp!G4+local!G4</f>
        <v>0</v>
      </c>
      <c r="H4">
        <f>H3+imp!H4+local!H4</f>
        <v>0</v>
      </c>
      <c r="I4">
        <f>I3+imp!I4+local!I4</f>
        <v>0</v>
      </c>
      <c r="J4">
        <f>J3+imp!J4+local!J4</f>
        <v>0</v>
      </c>
      <c r="K4">
        <f>K3+imp!K4+local!K4</f>
        <v>0</v>
      </c>
      <c r="L4">
        <f>L3+imp!L4+local!L4</f>
        <v>0</v>
      </c>
      <c r="N4">
        <f t="shared" si="0"/>
        <v>0</v>
      </c>
    </row>
    <row r="5" spans="1:14">
      <c r="A5">
        <v>3</v>
      </c>
      <c r="B5">
        <f t="shared" si="1"/>
        <v>8.21917808219178E-3</v>
      </c>
      <c r="C5" s="2">
        <v>43894</v>
      </c>
      <c r="D5">
        <f>D4+imp!D5+local!D5</f>
        <v>0</v>
      </c>
      <c r="E5">
        <f>E4+imp!E5+local!E5</f>
        <v>0</v>
      </c>
      <c r="F5">
        <f>F4+imp!F5+local!F5</f>
        <v>0</v>
      </c>
      <c r="G5">
        <f>G4+imp!G5+local!G5</f>
        <v>0</v>
      </c>
      <c r="H5">
        <f>H4+imp!H5+local!H5</f>
        <v>0</v>
      </c>
      <c r="I5">
        <f>I4+imp!I5+local!I5</f>
        <v>0</v>
      </c>
      <c r="J5">
        <f>J4+imp!J5+local!J5</f>
        <v>0</v>
      </c>
      <c r="K5">
        <f>K4+imp!K5+local!K5</f>
        <v>0</v>
      </c>
      <c r="L5">
        <f>L4+imp!L5+local!L5</f>
        <v>0</v>
      </c>
      <c r="N5">
        <f t="shared" si="0"/>
        <v>0</v>
      </c>
    </row>
    <row r="6" spans="1:14">
      <c r="A6">
        <v>4</v>
      </c>
      <c r="B6">
        <f t="shared" si="1"/>
        <v>1.0958904109589041E-2</v>
      </c>
      <c r="C6" s="2">
        <v>43895</v>
      </c>
      <c r="D6">
        <f>D5+imp!D6+local!D6</f>
        <v>0</v>
      </c>
      <c r="E6">
        <f>E5+imp!E6+local!E6</f>
        <v>0</v>
      </c>
      <c r="F6">
        <f>F5+imp!F6+local!F6</f>
        <v>0</v>
      </c>
      <c r="G6">
        <f>G5+imp!G6+local!G6</f>
        <v>1</v>
      </c>
      <c r="H6">
        <f>H5+imp!H6+local!H6</f>
        <v>0</v>
      </c>
      <c r="I6">
        <f>I5+imp!I6+local!I6</f>
        <v>0</v>
      </c>
      <c r="J6">
        <f>J5+imp!J6+local!J6</f>
        <v>0</v>
      </c>
      <c r="K6">
        <f>K5+imp!K6+local!K6</f>
        <v>0</v>
      </c>
      <c r="L6">
        <f>L5+imp!L6+local!L6</f>
        <v>0</v>
      </c>
      <c r="N6">
        <f t="shared" si="0"/>
        <v>1</v>
      </c>
    </row>
    <row r="7" spans="1:14">
      <c r="A7">
        <v>5</v>
      </c>
      <c r="B7">
        <f t="shared" si="1"/>
        <v>1.3698630136986301E-2</v>
      </c>
      <c r="C7" s="2">
        <v>43896</v>
      </c>
      <c r="D7">
        <f>D6+imp!D7+local!D7</f>
        <v>0</v>
      </c>
      <c r="E7">
        <f>E6+imp!E7+local!E7</f>
        <v>0</v>
      </c>
      <c r="F7">
        <f>F6+imp!F7+local!F7</f>
        <v>0</v>
      </c>
      <c r="G7">
        <f>G6+imp!G7+local!G7</f>
        <v>1</v>
      </c>
      <c r="H7">
        <f>H6+imp!H7+local!H7</f>
        <v>0</v>
      </c>
      <c r="I7">
        <f>I6+imp!I7+local!I7</f>
        <v>0</v>
      </c>
      <c r="J7">
        <f>J6+imp!J7+local!J7</f>
        <v>0</v>
      </c>
      <c r="K7">
        <f>K6+imp!K7+local!K7</f>
        <v>0</v>
      </c>
      <c r="L7">
        <f>L6+imp!L7+local!L7</f>
        <v>0</v>
      </c>
      <c r="N7">
        <f t="shared" si="0"/>
        <v>1</v>
      </c>
    </row>
    <row r="8" spans="1:14">
      <c r="A8">
        <v>6</v>
      </c>
      <c r="B8">
        <f t="shared" si="1"/>
        <v>1.643835616438356E-2</v>
      </c>
      <c r="C8" s="2">
        <v>43897</v>
      </c>
      <c r="D8">
        <f>D7+imp!D8+local!D8</f>
        <v>0</v>
      </c>
      <c r="E8">
        <f>E7+imp!E8+local!E8</f>
        <v>0</v>
      </c>
      <c r="F8">
        <f>F7+imp!F8+local!F8</f>
        <v>1</v>
      </c>
      <c r="G8">
        <f>G7+imp!G8+local!G8</f>
        <v>1</v>
      </c>
      <c r="H8">
        <f>H7+imp!H8+local!H8</f>
        <v>0</v>
      </c>
      <c r="I8">
        <f>I7+imp!I8+local!I8</f>
        <v>0</v>
      </c>
      <c r="J8">
        <f>J7+imp!J8+local!J8</f>
        <v>0</v>
      </c>
      <c r="K8">
        <f>K7+imp!K8+local!K8</f>
        <v>0</v>
      </c>
      <c r="L8">
        <f>L7+imp!L8+local!L8</f>
        <v>0</v>
      </c>
      <c r="N8">
        <f t="shared" si="0"/>
        <v>2</v>
      </c>
    </row>
    <row r="9" spans="1:14">
      <c r="A9">
        <v>7</v>
      </c>
      <c r="B9">
        <f t="shared" si="1"/>
        <v>1.9178082191780823E-2</v>
      </c>
      <c r="C9" s="2">
        <v>43898</v>
      </c>
      <c r="D9">
        <f>D8+imp!D9+local!D9</f>
        <v>0</v>
      </c>
      <c r="E9">
        <f>E8+imp!E9+local!E9</f>
        <v>0</v>
      </c>
      <c r="F9">
        <f>F8+imp!F9+local!F9</f>
        <v>1</v>
      </c>
      <c r="G9">
        <f>G8+imp!G9+local!G9</f>
        <v>2</v>
      </c>
      <c r="H9">
        <f>H8+imp!H9+local!H9</f>
        <v>0</v>
      </c>
      <c r="I9">
        <f>I8+imp!I9+local!I9</f>
        <v>0</v>
      </c>
      <c r="J9">
        <f>J8+imp!J9+local!J9</f>
        <v>0</v>
      </c>
      <c r="K9">
        <f>K8+imp!K9+local!K9</f>
        <v>0</v>
      </c>
      <c r="L9">
        <f>L8+imp!L9+local!L9</f>
        <v>0</v>
      </c>
      <c r="N9">
        <f t="shared" si="0"/>
        <v>3</v>
      </c>
    </row>
    <row r="10" spans="1:14">
      <c r="A10">
        <v>8</v>
      </c>
      <c r="B10">
        <f t="shared" si="1"/>
        <v>2.1917808219178082E-2</v>
      </c>
      <c r="C10" s="2">
        <v>43899</v>
      </c>
      <c r="D10">
        <f>D9+imp!D10+local!D10</f>
        <v>0</v>
      </c>
      <c r="E10">
        <f>E9+imp!E10+local!E10</f>
        <v>0</v>
      </c>
      <c r="F10">
        <f>F9+imp!F10+local!F10</f>
        <v>1</v>
      </c>
      <c r="G10">
        <f>G9+imp!G10+local!G10</f>
        <v>6</v>
      </c>
      <c r="H10">
        <f>H9+imp!H10+local!H10</f>
        <v>0</v>
      </c>
      <c r="I10">
        <f>I9+imp!I10+local!I10</f>
        <v>0</v>
      </c>
      <c r="J10">
        <f>J9+imp!J10+local!J10</f>
        <v>0</v>
      </c>
      <c r="K10">
        <f>K9+imp!K10+local!K10</f>
        <v>0</v>
      </c>
      <c r="L10">
        <f>L9+imp!L10+local!L10</f>
        <v>0</v>
      </c>
      <c r="N10">
        <f t="shared" si="0"/>
        <v>7</v>
      </c>
    </row>
    <row r="11" spans="1:14">
      <c r="A11">
        <v>9</v>
      </c>
      <c r="B11">
        <f t="shared" si="1"/>
        <v>2.4657534246575342E-2</v>
      </c>
      <c r="C11" s="2">
        <v>43900</v>
      </c>
      <c r="D11">
        <f>D10+imp!D11+local!D11</f>
        <v>0</v>
      </c>
      <c r="E11">
        <f>E10+imp!E11+local!E11</f>
        <v>0</v>
      </c>
      <c r="F11">
        <f>F10+imp!F11+local!F11</f>
        <v>1</v>
      </c>
      <c r="G11">
        <f>G10+imp!G11+local!G11</f>
        <v>6</v>
      </c>
      <c r="H11">
        <f>H10+imp!H11+local!H11</f>
        <v>0</v>
      </c>
      <c r="I11">
        <f>I10+imp!I11+local!I11</f>
        <v>0</v>
      </c>
      <c r="J11">
        <f>J10+imp!J11+local!J11</f>
        <v>0</v>
      </c>
      <c r="K11">
        <f>K10+imp!K11+local!K11</f>
        <v>0</v>
      </c>
      <c r="L11">
        <f>L10+imp!L11+local!L11</f>
        <v>0</v>
      </c>
      <c r="N11">
        <f t="shared" si="0"/>
        <v>7</v>
      </c>
    </row>
    <row r="12" spans="1:14">
      <c r="A12">
        <v>10</v>
      </c>
      <c r="B12">
        <f t="shared" si="1"/>
        <v>2.7397260273972601E-2</v>
      </c>
      <c r="C12" s="2">
        <v>43901</v>
      </c>
      <c r="D12">
        <f>D11+imp!D12+local!D12</f>
        <v>0</v>
      </c>
      <c r="E12">
        <f>E11+imp!E12+local!E12</f>
        <v>0</v>
      </c>
      <c r="F12">
        <f>F11+imp!F12+local!F12</f>
        <v>5</v>
      </c>
      <c r="G12">
        <f>G11+imp!G12+local!G12</f>
        <v>7</v>
      </c>
      <c r="H12">
        <f>H11+imp!H12+local!H12</f>
        <v>0</v>
      </c>
      <c r="I12">
        <f>I11+imp!I12+local!I12</f>
        <v>0</v>
      </c>
      <c r="J12">
        <f>J11+imp!J12+local!J12</f>
        <v>0</v>
      </c>
      <c r="K12">
        <f>K11+imp!K12+local!K12</f>
        <v>0</v>
      </c>
      <c r="L12">
        <f>L11+imp!L12+local!L12</f>
        <v>1</v>
      </c>
      <c r="N12">
        <f t="shared" si="0"/>
        <v>13</v>
      </c>
    </row>
    <row r="13" spans="1:14">
      <c r="A13">
        <v>11</v>
      </c>
      <c r="B13">
        <f t="shared" si="1"/>
        <v>3.0136986301369864E-2</v>
      </c>
      <c r="C13" s="2">
        <v>43902</v>
      </c>
      <c r="D13">
        <f>D12+imp!D13+local!D13</f>
        <v>0</v>
      </c>
      <c r="E13">
        <f>E12+imp!E13+local!E13</f>
        <v>0</v>
      </c>
      <c r="F13">
        <f>F12+imp!F13+local!F13</f>
        <v>6</v>
      </c>
      <c r="G13">
        <f>G12+imp!G13+local!G13</f>
        <v>8</v>
      </c>
      <c r="H13">
        <f>H12+imp!H13+local!H13</f>
        <v>0</v>
      </c>
      <c r="I13">
        <f>I12+imp!I13+local!I13</f>
        <v>1</v>
      </c>
      <c r="J13">
        <f>J12+imp!J13+local!J13</f>
        <v>0</v>
      </c>
      <c r="K13">
        <f>K12+imp!K13+local!K13</f>
        <v>0</v>
      </c>
      <c r="L13">
        <f>L12+imp!L13+local!L13</f>
        <v>1</v>
      </c>
      <c r="N13">
        <f t="shared" si="0"/>
        <v>16</v>
      </c>
    </row>
    <row r="14" spans="1:14">
      <c r="A14">
        <v>12</v>
      </c>
      <c r="B14">
        <f t="shared" si="1"/>
        <v>3.287671232876712E-2</v>
      </c>
      <c r="C14" s="2">
        <v>43903</v>
      </c>
      <c r="D14">
        <f>D13+imp!D14+local!D14</f>
        <v>0</v>
      </c>
      <c r="E14">
        <f>E13+imp!E14+local!E14</f>
        <v>0</v>
      </c>
      <c r="F14">
        <f>F13+imp!F14+local!F14</f>
        <v>10</v>
      </c>
      <c r="G14">
        <f>G13+imp!G14+local!G14</f>
        <v>10</v>
      </c>
      <c r="H14">
        <f>H13+imp!H14+local!H14</f>
        <v>0</v>
      </c>
      <c r="I14">
        <f>I13+imp!I14+local!I14</f>
        <v>1</v>
      </c>
      <c r="J14">
        <f>J13+imp!J14+local!J14</f>
        <v>0</v>
      </c>
      <c r="K14">
        <f>K13+imp!K14+local!K14</f>
        <v>0</v>
      </c>
      <c r="L14">
        <f>L13+imp!L14+local!L14</f>
        <v>3</v>
      </c>
      <c r="N14">
        <f t="shared" si="0"/>
        <v>24</v>
      </c>
    </row>
    <row r="15" spans="1:14">
      <c r="A15">
        <v>13</v>
      </c>
      <c r="B15">
        <f t="shared" si="1"/>
        <v>3.5616438356164383E-2</v>
      </c>
      <c r="C15" s="2">
        <v>43904</v>
      </c>
      <c r="D15">
        <f>D14+imp!D15+local!D15</f>
        <v>0</v>
      </c>
      <c r="E15">
        <f>E14+imp!E15+local!E15</f>
        <v>0</v>
      </c>
      <c r="F15">
        <f>F14+imp!F15+local!F15</f>
        <v>17</v>
      </c>
      <c r="G15">
        <f>G14+imp!G15+local!G15</f>
        <v>11</v>
      </c>
      <c r="H15">
        <f>H14+imp!H15+local!H15</f>
        <v>0</v>
      </c>
      <c r="I15">
        <f>I14+imp!I15+local!I15</f>
        <v>1</v>
      </c>
      <c r="J15">
        <f>J14+imp!J15+local!J15</f>
        <v>0</v>
      </c>
      <c r="K15">
        <f>K14+imp!K15+local!K15</f>
        <v>0</v>
      </c>
      <c r="L15">
        <f>L14+imp!L15+local!L15</f>
        <v>9</v>
      </c>
      <c r="N15">
        <f t="shared" si="0"/>
        <v>38</v>
      </c>
    </row>
    <row r="16" spans="1:14">
      <c r="A16">
        <v>14</v>
      </c>
      <c r="B16">
        <f t="shared" si="1"/>
        <v>3.8356164383561646E-2</v>
      </c>
      <c r="C16" s="2">
        <v>43905</v>
      </c>
      <c r="D16">
        <f>D15+imp!D16+local!D16</f>
        <v>0</v>
      </c>
      <c r="E16">
        <f>E15+imp!E16+local!E16</f>
        <v>0</v>
      </c>
      <c r="F16">
        <f>F15+imp!F16+local!F16</f>
        <v>31</v>
      </c>
      <c r="G16">
        <f>G15+imp!G16+local!G16</f>
        <v>12</v>
      </c>
      <c r="H16">
        <f>H15+imp!H16+local!H16</f>
        <v>1</v>
      </c>
      <c r="I16">
        <f>I15+imp!I16+local!I16</f>
        <v>1</v>
      </c>
      <c r="J16">
        <f>J15+imp!J16+local!J16</f>
        <v>0</v>
      </c>
      <c r="K16">
        <f>K15+imp!K16+local!K16</f>
        <v>0</v>
      </c>
      <c r="L16">
        <f>L15+imp!L16+local!L16</f>
        <v>16</v>
      </c>
      <c r="N16">
        <f t="shared" si="0"/>
        <v>61</v>
      </c>
    </row>
    <row r="17" spans="1:14">
      <c r="A17">
        <v>15</v>
      </c>
      <c r="B17">
        <f t="shared" si="1"/>
        <v>4.1095890410958902E-2</v>
      </c>
      <c r="C17" s="2">
        <v>43906</v>
      </c>
      <c r="D17">
        <f>D16+imp!D17+local!D17</f>
        <v>0</v>
      </c>
      <c r="E17">
        <f>E16+imp!E17+local!E17</f>
        <v>0</v>
      </c>
      <c r="F17">
        <f>F16+imp!F17+local!F17</f>
        <v>31</v>
      </c>
      <c r="G17">
        <f>G16+imp!G17+local!G17</f>
        <v>12</v>
      </c>
      <c r="H17">
        <f>H16+imp!H17+local!H17</f>
        <v>1</v>
      </c>
      <c r="I17">
        <f>I16+imp!I17+local!I17</f>
        <v>2</v>
      </c>
      <c r="J17">
        <f>J16+imp!J17+local!J17</f>
        <v>0</v>
      </c>
      <c r="K17">
        <f>K16+imp!K17+local!K17</f>
        <v>0</v>
      </c>
      <c r="L17">
        <f>L16+imp!L17+local!L17</f>
        <v>16</v>
      </c>
      <c r="N17">
        <f t="shared" si="0"/>
        <v>62</v>
      </c>
    </row>
    <row r="18" spans="1:14">
      <c r="A18">
        <v>16</v>
      </c>
      <c r="B18">
        <f t="shared" si="1"/>
        <v>4.3835616438356165E-2</v>
      </c>
      <c r="C18" s="2">
        <v>43907</v>
      </c>
      <c r="D18">
        <f>D17+imp!D18+local!D18</f>
        <v>0</v>
      </c>
      <c r="E18">
        <f>E17+imp!E18+local!E18</f>
        <v>0</v>
      </c>
      <c r="F18">
        <f>F17+imp!F18+local!F18</f>
        <v>45</v>
      </c>
      <c r="G18">
        <f>G17+imp!G18+local!G18</f>
        <v>16</v>
      </c>
      <c r="H18">
        <f>H17+imp!H18+local!H18</f>
        <v>1</v>
      </c>
      <c r="I18">
        <f>I17+imp!I18+local!I18</f>
        <v>2</v>
      </c>
      <c r="J18">
        <f>J17+imp!J18+local!J18</f>
        <v>0</v>
      </c>
      <c r="K18">
        <f>K17+imp!K18+local!K18</f>
        <v>0</v>
      </c>
      <c r="L18">
        <f>L17+imp!L18+local!L18</f>
        <v>21</v>
      </c>
      <c r="N18">
        <f t="shared" si="0"/>
        <v>85</v>
      </c>
    </row>
    <row r="19" spans="1:14">
      <c r="A19">
        <v>17</v>
      </c>
      <c r="B19">
        <f t="shared" si="1"/>
        <v>4.6575342465753428E-2</v>
      </c>
      <c r="C19" s="2">
        <v>43908</v>
      </c>
      <c r="D19">
        <f>D18+imp!D19+local!D19</f>
        <v>0</v>
      </c>
      <c r="E19">
        <f>E18+imp!E19+local!E19</f>
        <v>0</v>
      </c>
      <c r="F19">
        <f>F18+imp!F19+local!F19</f>
        <v>61</v>
      </c>
      <c r="G19">
        <f>G18+imp!G19+local!G19</f>
        <v>19</v>
      </c>
      <c r="H19">
        <f>H18+imp!H19+local!H19</f>
        <v>2</v>
      </c>
      <c r="I19">
        <f>I18+imp!I19+local!I19</f>
        <v>3</v>
      </c>
      <c r="J19">
        <f>J18+imp!J19+local!J19</f>
        <v>0</v>
      </c>
      <c r="K19">
        <f>K18+imp!K19+local!K19</f>
        <v>0</v>
      </c>
      <c r="L19">
        <f>L18+imp!L19+local!L19</f>
        <v>31</v>
      </c>
      <c r="N19">
        <f t="shared" si="0"/>
        <v>116</v>
      </c>
    </row>
    <row r="20" spans="1:14">
      <c r="A20">
        <v>18</v>
      </c>
      <c r="B20">
        <f t="shared" si="1"/>
        <v>4.9315068493150684E-2</v>
      </c>
      <c r="C20" s="2">
        <v>43909</v>
      </c>
      <c r="D20">
        <f>D19+imp!D20+local!D20</f>
        <v>0</v>
      </c>
      <c r="E20">
        <f>E19+imp!E20+local!E20</f>
        <v>0</v>
      </c>
      <c r="F20">
        <f>F19+imp!F20+local!F20</f>
        <v>76</v>
      </c>
      <c r="G20">
        <f>G19+imp!G20+local!G20</f>
        <v>22</v>
      </c>
      <c r="H20">
        <f>H19+imp!H20+local!H20</f>
        <v>2</v>
      </c>
      <c r="I20">
        <f>I19+imp!I20+local!I20</f>
        <v>4</v>
      </c>
      <c r="J20">
        <f>J19+imp!J20+local!J20</f>
        <v>0</v>
      </c>
      <c r="K20">
        <f>K19+imp!K20+local!K20</f>
        <v>0</v>
      </c>
      <c r="L20">
        <f>L19+imp!L20+local!L20</f>
        <v>46</v>
      </c>
      <c r="N20">
        <f t="shared" si="0"/>
        <v>150</v>
      </c>
    </row>
    <row r="21" spans="1:14">
      <c r="A21">
        <v>19</v>
      </c>
      <c r="B21">
        <f t="shared" ref="B21:B22" si="2">A21/365</f>
        <v>5.2054794520547946E-2</v>
      </c>
      <c r="C21" s="2">
        <v>43910</v>
      </c>
      <c r="D21">
        <f>D20+imp!D21+local!D21</f>
        <v>0</v>
      </c>
      <c r="E21">
        <f>E20+imp!E21+local!E21</f>
        <v>7</v>
      </c>
      <c r="F21">
        <f>F20+imp!F21+local!F21</f>
        <v>109</v>
      </c>
      <c r="G21">
        <f>G20+imp!G21+local!G21</f>
        <v>23</v>
      </c>
      <c r="H21">
        <f>H20+imp!H21+local!H21</f>
        <v>2</v>
      </c>
      <c r="I21">
        <f>I20+imp!I21+local!I21</f>
        <v>4</v>
      </c>
      <c r="J21">
        <f>J20+imp!J21+local!J21</f>
        <v>0</v>
      </c>
      <c r="K21">
        <f>K20+imp!K21+local!K21</f>
        <v>0</v>
      </c>
      <c r="L21">
        <f>L20+imp!L21+local!L21</f>
        <v>57</v>
      </c>
      <c r="N21">
        <f t="shared" si="0"/>
        <v>202</v>
      </c>
    </row>
    <row r="22" spans="1:14">
      <c r="A22">
        <v>20</v>
      </c>
      <c r="B22">
        <f t="shared" si="2"/>
        <v>5.4794520547945202E-2</v>
      </c>
      <c r="C22" s="2">
        <v>43911</v>
      </c>
      <c r="D22">
        <f>D21+imp!D22+local!D22</f>
        <v>1</v>
      </c>
      <c r="E22">
        <f>E21+imp!E22+local!E22</f>
        <v>7</v>
      </c>
      <c r="F22">
        <f>F21+imp!F22+local!F22</f>
        <v>125</v>
      </c>
      <c r="G22">
        <f>G21+imp!G22+local!G22</f>
        <v>26</v>
      </c>
      <c r="H22">
        <f>H21+imp!H22+local!H22</f>
        <v>2</v>
      </c>
      <c r="I22">
        <f>I21+imp!I22+local!I22</f>
        <v>4</v>
      </c>
      <c r="J22">
        <f>J21+imp!J22+local!J22</f>
        <v>0</v>
      </c>
      <c r="K22">
        <f>K21+imp!K22+local!K22</f>
        <v>0</v>
      </c>
      <c r="L22">
        <f>L21+imp!L22+local!L22</f>
        <v>75</v>
      </c>
      <c r="N22">
        <f t="shared" si="0"/>
        <v>240</v>
      </c>
    </row>
    <row r="23" spans="1:14">
      <c r="A23">
        <v>21</v>
      </c>
      <c r="B23">
        <f t="shared" ref="B23:B24" si="3">A23/365</f>
        <v>5.7534246575342465E-2</v>
      </c>
      <c r="C23" s="2">
        <v>43912</v>
      </c>
      <c r="D23">
        <f>D22+imp!D23+local!D23</f>
        <v>2</v>
      </c>
      <c r="E23">
        <f>E22+imp!E23+local!E23</f>
        <v>9</v>
      </c>
      <c r="F23">
        <f>F22+imp!F23+local!F23</f>
        <v>132</v>
      </c>
      <c r="G23">
        <f>G22+imp!G23+local!G23</f>
        <v>36</v>
      </c>
      <c r="H23">
        <f>H22+imp!H23+local!H23</f>
        <v>2</v>
      </c>
      <c r="I23">
        <f>I22+imp!I23+local!I23</f>
        <v>6</v>
      </c>
      <c r="J23">
        <f>J22+imp!J23+local!J23</f>
        <v>0</v>
      </c>
      <c r="K23">
        <f>K22+imp!K23+local!K23</f>
        <v>0</v>
      </c>
      <c r="L23">
        <f>L22+imp!L23+local!L23</f>
        <v>88</v>
      </c>
      <c r="N23">
        <f t="shared" si="0"/>
        <v>275</v>
      </c>
    </row>
    <row r="24" spans="1:14">
      <c r="A24">
        <v>22</v>
      </c>
      <c r="B24">
        <f t="shared" si="3"/>
        <v>6.0273972602739728E-2</v>
      </c>
      <c r="C24" s="2">
        <v>43913</v>
      </c>
      <c r="D24">
        <f>D23+imp!D24+local!D24</f>
        <v>2</v>
      </c>
      <c r="E24">
        <f>E23+imp!E24+local!E24</f>
        <v>13</v>
      </c>
      <c r="F24">
        <f>F23+imp!F24+local!F24</f>
        <v>207</v>
      </c>
      <c r="G24">
        <f>G23+imp!G24+local!G24</f>
        <v>60</v>
      </c>
      <c r="H24">
        <f>H23+imp!H24+local!H24</f>
        <v>4</v>
      </c>
      <c r="I24">
        <f>I23+imp!I24+local!I24</f>
        <v>9</v>
      </c>
      <c r="J24">
        <f>J23+imp!J24+local!J24</f>
        <v>2</v>
      </c>
      <c r="K24">
        <f>K23+imp!K24+local!K24</f>
        <v>4</v>
      </c>
      <c r="L24">
        <f>L23+imp!L24+local!L24</f>
        <v>100</v>
      </c>
      <c r="N24">
        <f t="shared" si="0"/>
        <v>401</v>
      </c>
    </row>
    <row r="25" spans="1:14">
      <c r="A25">
        <v>23</v>
      </c>
      <c r="B25">
        <f t="shared" ref="B25" si="4">A25/365</f>
        <v>6.3013698630136991E-2</v>
      </c>
      <c r="C25" s="2">
        <v>43914</v>
      </c>
      <c r="N25">
        <v>554</v>
      </c>
    </row>
    <row r="26" spans="1:14">
      <c r="C26" s="2"/>
    </row>
    <row r="27" spans="1:14">
      <c r="A27" t="s">
        <v>89</v>
      </c>
      <c r="C27" s="2"/>
    </row>
    <row r="28" spans="1:14">
      <c r="C28" s="2"/>
    </row>
    <row r="29" spans="1:14">
      <c r="C29" s="2"/>
    </row>
    <row r="30" spans="1:14">
      <c r="C30" s="2"/>
    </row>
    <row r="31" spans="1:14">
      <c r="C31" s="2"/>
    </row>
    <row r="32" spans="1:14">
      <c r="C32" s="2"/>
    </row>
    <row r="33" spans="3:3">
      <c r="C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FEE6-4963-0545-90DF-785ACC80708D}">
  <dimension ref="A1:L38"/>
  <sheetViews>
    <sheetView workbookViewId="0">
      <selection activeCell="I20" sqref="I20"/>
    </sheetView>
  </sheetViews>
  <sheetFormatPr baseColWidth="10" defaultRowHeight="16"/>
  <sheetData>
    <row r="1" spans="1:12">
      <c r="A1" t="s">
        <v>63</v>
      </c>
      <c r="B1" t="s">
        <v>52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0</v>
      </c>
      <c r="B2">
        <v>0</v>
      </c>
      <c r="C2" s="2">
        <v>43891</v>
      </c>
    </row>
    <row r="3" spans="1:12">
      <c r="A3">
        <v>1</v>
      </c>
      <c r="B3">
        <f>A3/365</f>
        <v>2.7397260273972603E-3</v>
      </c>
      <c r="C3" s="2">
        <v>43892</v>
      </c>
    </row>
    <row r="4" spans="1:12">
      <c r="A4">
        <v>2</v>
      </c>
      <c r="B4">
        <f t="shared" ref="B4:B26" si="0">A4/365</f>
        <v>5.4794520547945206E-3</v>
      </c>
      <c r="C4" s="2">
        <v>43893</v>
      </c>
    </row>
    <row r="5" spans="1:12">
      <c r="A5">
        <v>3</v>
      </c>
      <c r="B5">
        <f t="shared" si="0"/>
        <v>8.21917808219178E-3</v>
      </c>
      <c r="C5" s="2">
        <v>43894</v>
      </c>
    </row>
    <row r="6" spans="1:12">
      <c r="A6">
        <v>4</v>
      </c>
      <c r="B6">
        <f t="shared" si="0"/>
        <v>1.0958904109589041E-2</v>
      </c>
      <c r="C6" s="2">
        <v>43895</v>
      </c>
      <c r="D6">
        <f>3*'seed (2)'!D6</f>
        <v>0</v>
      </c>
      <c r="E6">
        <f>3*'seed (2)'!E6</f>
        <v>0</v>
      </c>
      <c r="F6">
        <f>3*'seed (2)'!F6</f>
        <v>0</v>
      </c>
      <c r="G6">
        <f>3*'seed (2)'!G6</f>
        <v>3</v>
      </c>
      <c r="H6">
        <f>3*'seed (2)'!H6</f>
        <v>0</v>
      </c>
      <c r="I6">
        <f>3*'seed (2)'!I6</f>
        <v>0</v>
      </c>
      <c r="J6">
        <f>3*'seed (2)'!J6</f>
        <v>0</v>
      </c>
      <c r="K6">
        <f>3*'seed (2)'!K6</f>
        <v>0</v>
      </c>
      <c r="L6">
        <f>3*'seed (2)'!L6</f>
        <v>0</v>
      </c>
    </row>
    <row r="7" spans="1:12">
      <c r="A7">
        <v>5</v>
      </c>
      <c r="B7">
        <f t="shared" si="0"/>
        <v>1.3698630136986301E-2</v>
      </c>
      <c r="C7" s="2">
        <v>43896</v>
      </c>
      <c r="D7">
        <f>3*'seed (2)'!D7</f>
        <v>0</v>
      </c>
      <c r="E7">
        <f>3*'seed (2)'!E7</f>
        <v>0</v>
      </c>
      <c r="F7">
        <f>3*'seed (2)'!F7</f>
        <v>0</v>
      </c>
      <c r="G7">
        <f>3*'seed (2)'!G7</f>
        <v>0</v>
      </c>
      <c r="H7">
        <f>3*'seed (2)'!H7</f>
        <v>0</v>
      </c>
      <c r="I7">
        <f>3*'seed (2)'!I7</f>
        <v>0</v>
      </c>
      <c r="J7">
        <f>3*'seed (2)'!J7</f>
        <v>0</v>
      </c>
      <c r="K7">
        <f>3*'seed (2)'!K7</f>
        <v>0</v>
      </c>
      <c r="L7">
        <f>3*'seed (2)'!L7</f>
        <v>0</v>
      </c>
    </row>
    <row r="8" spans="1:12">
      <c r="A8">
        <v>6</v>
      </c>
      <c r="B8">
        <f t="shared" si="0"/>
        <v>1.643835616438356E-2</v>
      </c>
      <c r="C8" s="2">
        <v>43897</v>
      </c>
      <c r="D8">
        <f>3*'seed (2)'!D8</f>
        <v>0</v>
      </c>
      <c r="E8">
        <f>3*'seed (2)'!E8</f>
        <v>0</v>
      </c>
      <c r="F8">
        <f>3*'seed (2)'!F8</f>
        <v>3</v>
      </c>
      <c r="G8">
        <f>3*'seed (2)'!G8</f>
        <v>0</v>
      </c>
      <c r="H8">
        <f>3*'seed (2)'!H8</f>
        <v>0</v>
      </c>
      <c r="I8">
        <f>3*'seed (2)'!I8</f>
        <v>0</v>
      </c>
      <c r="J8">
        <f>3*'seed (2)'!J8</f>
        <v>0</v>
      </c>
      <c r="K8">
        <f>3*'seed (2)'!K8</f>
        <v>0</v>
      </c>
      <c r="L8">
        <f>3*'seed (2)'!L8</f>
        <v>0</v>
      </c>
    </row>
    <row r="9" spans="1:12">
      <c r="A9">
        <v>7</v>
      </c>
      <c r="B9">
        <f t="shared" si="0"/>
        <v>1.9178082191780823E-2</v>
      </c>
      <c r="C9" s="2">
        <v>43898</v>
      </c>
      <c r="D9">
        <f>3*'seed (2)'!D9</f>
        <v>0</v>
      </c>
      <c r="E9">
        <f>3*'seed (2)'!E9</f>
        <v>0</v>
      </c>
      <c r="F9">
        <f>3*'seed (2)'!F9</f>
        <v>0</v>
      </c>
      <c r="G9">
        <f>3*'seed (2)'!G9</f>
        <v>3</v>
      </c>
      <c r="H9">
        <f>3*'seed (2)'!H9</f>
        <v>0</v>
      </c>
      <c r="I9">
        <f>3*'seed (2)'!I9</f>
        <v>0</v>
      </c>
      <c r="J9">
        <f>3*'seed (2)'!J9</f>
        <v>0</v>
      </c>
      <c r="K9">
        <f>3*'seed (2)'!K9</f>
        <v>0</v>
      </c>
      <c r="L9">
        <f>3*'seed (2)'!L9</f>
        <v>0</v>
      </c>
    </row>
    <row r="10" spans="1:12">
      <c r="A10">
        <v>8</v>
      </c>
      <c r="B10">
        <f t="shared" si="0"/>
        <v>2.1917808219178082E-2</v>
      </c>
      <c r="C10" s="2">
        <v>43899</v>
      </c>
      <c r="D10">
        <f>3*'seed (2)'!D10</f>
        <v>0</v>
      </c>
      <c r="E10">
        <f>3*'seed (2)'!E10</f>
        <v>0</v>
      </c>
      <c r="F10">
        <f>3*'seed (2)'!F10</f>
        <v>0</v>
      </c>
      <c r="G10">
        <f>3*'seed (2)'!G10</f>
        <v>12</v>
      </c>
      <c r="H10">
        <f>3*'seed (2)'!H10</f>
        <v>0</v>
      </c>
      <c r="I10">
        <f>3*'seed (2)'!I10</f>
        <v>0</v>
      </c>
      <c r="J10">
        <f>3*'seed (2)'!J10</f>
        <v>0</v>
      </c>
      <c r="K10">
        <f>3*'seed (2)'!K10</f>
        <v>0</v>
      </c>
      <c r="L10">
        <f>3*'seed (2)'!L10</f>
        <v>0</v>
      </c>
    </row>
    <row r="11" spans="1:12">
      <c r="A11">
        <v>9</v>
      </c>
      <c r="B11">
        <f t="shared" si="0"/>
        <v>2.4657534246575342E-2</v>
      </c>
      <c r="C11" s="2">
        <v>43900</v>
      </c>
      <c r="D11">
        <f>3*'seed (2)'!D11</f>
        <v>0</v>
      </c>
      <c r="E11">
        <f>3*'seed (2)'!E11</f>
        <v>0</v>
      </c>
      <c r="F11">
        <f>3*'seed (2)'!F11</f>
        <v>0</v>
      </c>
      <c r="G11">
        <f>3*'seed (2)'!G11</f>
        <v>0</v>
      </c>
      <c r="H11">
        <f>3*'seed (2)'!H11</f>
        <v>0</v>
      </c>
      <c r="I11">
        <f>3*'seed (2)'!I11</f>
        <v>0</v>
      </c>
      <c r="J11">
        <f>3*'seed (2)'!J11</f>
        <v>0</v>
      </c>
      <c r="K11">
        <f>3*'seed (2)'!K11</f>
        <v>0</v>
      </c>
      <c r="L11">
        <f>3*'seed (2)'!L11</f>
        <v>0</v>
      </c>
    </row>
    <row r="12" spans="1:12">
      <c r="A12">
        <v>10</v>
      </c>
      <c r="B12">
        <f t="shared" si="0"/>
        <v>2.7397260273972601E-2</v>
      </c>
      <c r="C12" s="2">
        <v>43901</v>
      </c>
      <c r="D12">
        <f>3*'seed (2)'!D12</f>
        <v>0</v>
      </c>
      <c r="E12">
        <f>3*'seed (2)'!E12</f>
        <v>0</v>
      </c>
      <c r="F12">
        <f>3*'seed (2)'!F12</f>
        <v>12</v>
      </c>
      <c r="G12">
        <f>3*'seed (2)'!G12</f>
        <v>3</v>
      </c>
      <c r="H12">
        <f>3*'seed (2)'!H12</f>
        <v>0</v>
      </c>
      <c r="I12">
        <f>3*'seed (2)'!I12</f>
        <v>0</v>
      </c>
      <c r="J12">
        <f>3*'seed (2)'!J12</f>
        <v>0</v>
      </c>
      <c r="K12">
        <f>3*'seed (2)'!K12</f>
        <v>0</v>
      </c>
      <c r="L12">
        <f>3*'seed (2)'!L12</f>
        <v>3</v>
      </c>
    </row>
    <row r="13" spans="1:12">
      <c r="A13">
        <v>11</v>
      </c>
      <c r="B13">
        <f t="shared" si="0"/>
        <v>3.0136986301369864E-2</v>
      </c>
      <c r="C13" s="2">
        <v>43902</v>
      </c>
      <c r="D13">
        <f>3*'seed (2)'!D13</f>
        <v>0</v>
      </c>
      <c r="E13">
        <f>3*'seed (2)'!E13</f>
        <v>0</v>
      </c>
      <c r="F13">
        <f>3*'seed (2)'!F13</f>
        <v>3</v>
      </c>
      <c r="G13">
        <f>3*'seed (2)'!G13</f>
        <v>3</v>
      </c>
      <c r="H13">
        <f>3*'seed (2)'!H13</f>
        <v>0</v>
      </c>
      <c r="I13">
        <f>3*'seed (2)'!I13</f>
        <v>3</v>
      </c>
      <c r="J13">
        <f>3*'seed (2)'!J13</f>
        <v>0</v>
      </c>
      <c r="K13">
        <f>3*'seed (2)'!K13</f>
        <v>0</v>
      </c>
      <c r="L13">
        <f>3*'seed (2)'!L13</f>
        <v>0</v>
      </c>
    </row>
    <row r="14" spans="1:12">
      <c r="A14">
        <v>12</v>
      </c>
      <c r="B14">
        <f t="shared" si="0"/>
        <v>3.287671232876712E-2</v>
      </c>
      <c r="C14" s="2">
        <v>43903</v>
      </c>
      <c r="D14">
        <f>3*'seed (2)'!D14</f>
        <v>0</v>
      </c>
      <c r="E14">
        <f>3*'seed (2)'!E14</f>
        <v>0</v>
      </c>
      <c r="F14">
        <f>3*'seed (2)'!F14</f>
        <v>12</v>
      </c>
      <c r="G14">
        <f>3*'seed (2)'!G14</f>
        <v>6</v>
      </c>
      <c r="H14">
        <f>3*'seed (2)'!H14</f>
        <v>0</v>
      </c>
      <c r="I14">
        <f>3*'seed (2)'!I14</f>
        <v>0</v>
      </c>
      <c r="J14">
        <f>3*'seed (2)'!J14</f>
        <v>0</v>
      </c>
      <c r="K14">
        <f>3*'seed (2)'!K14</f>
        <v>0</v>
      </c>
      <c r="L14">
        <f>3*'seed (2)'!L14</f>
        <v>6</v>
      </c>
    </row>
    <row r="15" spans="1:12">
      <c r="A15">
        <v>13</v>
      </c>
      <c r="B15">
        <f t="shared" si="0"/>
        <v>3.5616438356164383E-2</v>
      </c>
      <c r="C15" s="2">
        <v>43904</v>
      </c>
      <c r="D15">
        <f>3*'seed (2)'!D15</f>
        <v>0</v>
      </c>
      <c r="E15">
        <f>3*'seed (2)'!E15</f>
        <v>0</v>
      </c>
      <c r="F15">
        <f>3*'seed (2)'!F15</f>
        <v>21</v>
      </c>
      <c r="G15">
        <f>3*'seed (2)'!G15</f>
        <v>3</v>
      </c>
      <c r="H15">
        <f>3*'seed (2)'!H15</f>
        <v>0</v>
      </c>
      <c r="I15">
        <f>3*'seed (2)'!I15</f>
        <v>0</v>
      </c>
      <c r="J15">
        <f>3*'seed (2)'!J15</f>
        <v>0</v>
      </c>
      <c r="K15">
        <f>3*'seed (2)'!K15</f>
        <v>0</v>
      </c>
      <c r="L15">
        <f>3*'seed (2)'!L15</f>
        <v>18</v>
      </c>
    </row>
    <row r="16" spans="1:12">
      <c r="A16">
        <v>14</v>
      </c>
      <c r="B16">
        <f t="shared" si="0"/>
        <v>3.8356164383561646E-2</v>
      </c>
      <c r="C16" s="2">
        <v>43905</v>
      </c>
      <c r="D16">
        <f>3*'seed (2)'!D16</f>
        <v>0</v>
      </c>
      <c r="E16">
        <f>3*'seed (2)'!E16</f>
        <v>0</v>
      </c>
      <c r="F16">
        <f>3*'seed (2)'!F16</f>
        <v>42</v>
      </c>
      <c r="G16">
        <f>3*'seed (2)'!G16</f>
        <v>3</v>
      </c>
      <c r="H16">
        <f>3*'seed (2)'!H16</f>
        <v>3</v>
      </c>
      <c r="I16">
        <f>3*'seed (2)'!I16</f>
        <v>0</v>
      </c>
      <c r="J16">
        <f>3*'seed (2)'!J16</f>
        <v>0</v>
      </c>
      <c r="K16">
        <f>3*'seed (2)'!K16</f>
        <v>0</v>
      </c>
      <c r="L16">
        <f>3*'seed (2)'!L16</f>
        <v>21</v>
      </c>
    </row>
    <row r="17" spans="1:12">
      <c r="A17">
        <v>15</v>
      </c>
      <c r="B17">
        <f t="shared" si="0"/>
        <v>4.1095890410958902E-2</v>
      </c>
      <c r="C17" s="2">
        <v>43906</v>
      </c>
      <c r="D17">
        <f>3*'seed (2)'!D17</f>
        <v>0</v>
      </c>
      <c r="E17">
        <f>3*'seed (2)'!E17</f>
        <v>0</v>
      </c>
      <c r="F17">
        <f>3*'seed (2)'!F17</f>
        <v>0</v>
      </c>
      <c r="G17">
        <f>3*'seed (2)'!G17</f>
        <v>0</v>
      </c>
      <c r="H17">
        <f>3*'seed (2)'!H17</f>
        <v>0</v>
      </c>
      <c r="I17">
        <f>3*'seed (2)'!I17</f>
        <v>3</v>
      </c>
      <c r="J17">
        <f>3*'seed (2)'!J17</f>
        <v>0</v>
      </c>
      <c r="K17">
        <f>3*'seed (2)'!K17</f>
        <v>0</v>
      </c>
      <c r="L17">
        <f>3*'seed (2)'!L17</f>
        <v>0</v>
      </c>
    </row>
    <row r="18" spans="1:12">
      <c r="A18">
        <v>16</v>
      </c>
      <c r="B18">
        <f t="shared" si="0"/>
        <v>4.3835616438356165E-2</v>
      </c>
      <c r="C18" s="2">
        <v>43907</v>
      </c>
      <c r="D18">
        <f>3*'seed (2)'!D18</f>
        <v>0</v>
      </c>
      <c r="E18">
        <f>3*'seed (2)'!E18</f>
        <v>0</v>
      </c>
      <c r="F18">
        <f>3*'seed (2)'!F18</f>
        <v>42</v>
      </c>
      <c r="G18">
        <f>3*'seed (2)'!G18</f>
        <v>12</v>
      </c>
      <c r="H18">
        <f>3*'seed (2)'!H18</f>
        <v>0</v>
      </c>
      <c r="I18">
        <f>3*'seed (2)'!I18</f>
        <v>0</v>
      </c>
      <c r="J18">
        <f>3*'seed (2)'!J18</f>
        <v>0</v>
      </c>
      <c r="K18">
        <f>3*'seed (2)'!K18</f>
        <v>0</v>
      </c>
      <c r="L18">
        <f>3*'seed (2)'!L18</f>
        <v>15</v>
      </c>
    </row>
    <row r="19" spans="1:12">
      <c r="A19">
        <v>17</v>
      </c>
      <c r="B19">
        <f t="shared" si="0"/>
        <v>4.6575342465753428E-2</v>
      </c>
      <c r="C19" s="2">
        <v>43908</v>
      </c>
      <c r="D19">
        <f>3*'seed (2)'!D19</f>
        <v>0</v>
      </c>
      <c r="E19">
        <f>3*'seed (2)'!E19</f>
        <v>0</v>
      </c>
      <c r="F19">
        <f>3*'seed (2)'!F19</f>
        <v>48</v>
      </c>
      <c r="G19">
        <f>3*'seed (2)'!G19</f>
        <v>9</v>
      </c>
      <c r="H19">
        <f>3*'seed (2)'!H19</f>
        <v>3</v>
      </c>
      <c r="I19">
        <f>3*'seed (2)'!I19</f>
        <v>3</v>
      </c>
      <c r="J19">
        <f>3*'seed (2)'!J19</f>
        <v>0</v>
      </c>
      <c r="K19">
        <f>3*'seed (2)'!K19</f>
        <v>0</v>
      </c>
      <c r="L19">
        <f>3*'seed (2)'!L19</f>
        <v>30</v>
      </c>
    </row>
    <row r="20" spans="1:12">
      <c r="A20">
        <v>18</v>
      </c>
      <c r="B20">
        <f t="shared" si="0"/>
        <v>4.9315068493150684E-2</v>
      </c>
      <c r="C20" s="2">
        <v>43909</v>
      </c>
    </row>
    <row r="21" spans="1:12">
      <c r="A21">
        <v>19</v>
      </c>
      <c r="B21">
        <f t="shared" ref="B21:B22" si="1">A21/365</f>
        <v>5.2054794520547946E-2</v>
      </c>
      <c r="C21" s="2">
        <v>43910</v>
      </c>
      <c r="D21">
        <f>3*'seed (2)'!D21</f>
        <v>3</v>
      </c>
      <c r="E21">
        <f>3*7</f>
        <v>21</v>
      </c>
    </row>
    <row r="22" spans="1:12">
      <c r="A22">
        <v>20</v>
      </c>
      <c r="B22">
        <f t="shared" si="1"/>
        <v>5.4794520547945202E-2</v>
      </c>
      <c r="C22" s="2">
        <v>43911</v>
      </c>
      <c r="D22">
        <f>3*1</f>
        <v>3</v>
      </c>
      <c r="J22">
        <f>3*1</f>
        <v>3</v>
      </c>
      <c r="K22">
        <f>3*1</f>
        <v>3</v>
      </c>
    </row>
    <row r="23" spans="1:12">
      <c r="A23">
        <v>21</v>
      </c>
      <c r="B23">
        <f t="shared" ref="B23:B24" si="2">A23/365</f>
        <v>5.7534246575342465E-2</v>
      </c>
      <c r="C23" s="2">
        <v>43912</v>
      </c>
    </row>
    <row r="24" spans="1:12">
      <c r="A24">
        <v>22</v>
      </c>
      <c r="B24">
        <f t="shared" si="2"/>
        <v>6.0273972602739728E-2</v>
      </c>
      <c r="C24" s="2">
        <v>43913</v>
      </c>
      <c r="J24">
        <f>3*2</f>
        <v>6</v>
      </c>
      <c r="K24">
        <f>3*4</f>
        <v>12</v>
      </c>
    </row>
    <row r="25" spans="1:12">
      <c r="A25">
        <v>24</v>
      </c>
      <c r="B25">
        <f t="shared" si="0"/>
        <v>6.575342465753424E-2</v>
      </c>
      <c r="C25" s="2">
        <f>C19+7</f>
        <v>43915</v>
      </c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>
        <v>30</v>
      </c>
      <c r="B26">
        <f t="shared" si="0"/>
        <v>8.2191780821917804E-2</v>
      </c>
      <c r="C26" s="2">
        <v>43921</v>
      </c>
    </row>
    <row r="27" spans="1:12">
      <c r="A27">
        <v>31</v>
      </c>
      <c r="B27">
        <v>1</v>
      </c>
      <c r="C27" s="3">
        <v>44283</v>
      </c>
    </row>
    <row r="28" spans="1:12">
      <c r="A28">
        <v>32</v>
      </c>
      <c r="B28">
        <f>366/365</f>
        <v>1.0027397260273974</v>
      </c>
      <c r="C28" s="3">
        <v>44284</v>
      </c>
    </row>
    <row r="29" spans="1:12">
      <c r="A29">
        <v>33</v>
      </c>
      <c r="B29">
        <f>367/365</f>
        <v>1.0054794520547945</v>
      </c>
      <c r="C29" s="3">
        <v>44285</v>
      </c>
    </row>
    <row r="30" spans="1:12">
      <c r="A30">
        <v>34</v>
      </c>
      <c r="B30">
        <f>368/365</f>
        <v>1.0082191780821919</v>
      </c>
      <c r="C30" s="3">
        <v>44286</v>
      </c>
    </row>
    <row r="31" spans="1:12">
      <c r="A31">
        <v>35</v>
      </c>
      <c r="B31">
        <f>369/365</f>
        <v>1.010958904109589</v>
      </c>
      <c r="C31" s="3">
        <v>44287</v>
      </c>
    </row>
    <row r="32" spans="1:12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DDE-70F8-8247-B121-5FC14C10B43E}">
  <dimension ref="A1:L34"/>
  <sheetViews>
    <sheetView workbookViewId="0">
      <selection activeCell="K35" sqref="K35"/>
    </sheetView>
  </sheetViews>
  <sheetFormatPr baseColWidth="10" defaultRowHeight="16"/>
  <sheetData>
    <row r="1" spans="1:12">
      <c r="A1" t="s">
        <v>63</v>
      </c>
      <c r="B1" t="s">
        <v>52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0</v>
      </c>
      <c r="B2">
        <v>0</v>
      </c>
      <c r="C2" s="2">
        <v>43891</v>
      </c>
    </row>
    <row r="3" spans="1:12">
      <c r="A3">
        <v>1</v>
      </c>
      <c r="B3">
        <f>A3/365</f>
        <v>2.7397260273972603E-3</v>
      </c>
      <c r="C3" s="2">
        <v>43892</v>
      </c>
    </row>
    <row r="4" spans="1:12">
      <c r="A4">
        <v>2</v>
      </c>
      <c r="B4">
        <f t="shared" ref="B4:B22" si="0">A4/365</f>
        <v>5.4794520547945206E-3</v>
      </c>
      <c r="C4" s="2">
        <v>43893</v>
      </c>
    </row>
    <row r="5" spans="1:12">
      <c r="A5">
        <v>3</v>
      </c>
      <c r="B5">
        <f t="shared" si="0"/>
        <v>8.21917808219178E-3</v>
      </c>
      <c r="C5" s="2">
        <v>43894</v>
      </c>
    </row>
    <row r="6" spans="1:12">
      <c r="A6">
        <v>4</v>
      </c>
      <c r="B6">
        <f t="shared" si="0"/>
        <v>1.0958904109589041E-2</v>
      </c>
      <c r="C6" s="2">
        <v>43895</v>
      </c>
      <c r="D6">
        <f>imp!D6+local!D6</f>
        <v>0</v>
      </c>
      <c r="E6">
        <f>imp!E6+local!E6</f>
        <v>0</v>
      </c>
      <c r="F6">
        <f>imp!F6+local!F6</f>
        <v>0</v>
      </c>
      <c r="G6">
        <f>imp!G6+local!G6</f>
        <v>1</v>
      </c>
      <c r="H6">
        <f>imp!H6+local!H6</f>
        <v>0</v>
      </c>
      <c r="I6">
        <f>imp!I6+local!I6</f>
        <v>0</v>
      </c>
      <c r="J6">
        <f>imp!J6+local!J6</f>
        <v>0</v>
      </c>
      <c r="K6">
        <f>imp!K6+local!K6</f>
        <v>0</v>
      </c>
      <c r="L6">
        <f>imp!L6+local!L6</f>
        <v>0</v>
      </c>
    </row>
    <row r="7" spans="1:12">
      <c r="A7">
        <v>5</v>
      </c>
      <c r="B7">
        <f t="shared" si="0"/>
        <v>1.3698630136986301E-2</v>
      </c>
      <c r="C7" s="2">
        <v>43896</v>
      </c>
      <c r="D7">
        <f>imp!D7+local!D7</f>
        <v>0</v>
      </c>
      <c r="E7">
        <f>imp!E7+local!E7</f>
        <v>0</v>
      </c>
      <c r="F7">
        <f>imp!F7+local!F7</f>
        <v>0</v>
      </c>
      <c r="G7">
        <f>imp!G7+local!G7</f>
        <v>0</v>
      </c>
      <c r="H7">
        <f>imp!H7+local!H7</f>
        <v>0</v>
      </c>
      <c r="I7">
        <f>imp!I7+local!I7</f>
        <v>0</v>
      </c>
      <c r="J7">
        <f>imp!J7+local!J7</f>
        <v>0</v>
      </c>
      <c r="K7">
        <f>imp!K7+local!K7</f>
        <v>0</v>
      </c>
      <c r="L7">
        <f>imp!L7+local!L7</f>
        <v>0</v>
      </c>
    </row>
    <row r="8" spans="1:12">
      <c r="A8">
        <v>6</v>
      </c>
      <c r="B8">
        <f t="shared" si="0"/>
        <v>1.643835616438356E-2</v>
      </c>
      <c r="C8" s="2">
        <v>43897</v>
      </c>
      <c r="D8">
        <f>imp!D8+local!D8</f>
        <v>0</v>
      </c>
      <c r="E8">
        <f>imp!E8+local!E8</f>
        <v>0</v>
      </c>
      <c r="F8">
        <f>imp!F8+local!F8</f>
        <v>1</v>
      </c>
      <c r="G8">
        <f>imp!G8+local!G8</f>
        <v>0</v>
      </c>
      <c r="H8">
        <f>imp!H8+local!H8</f>
        <v>0</v>
      </c>
      <c r="I8">
        <f>imp!I8+local!I8</f>
        <v>0</v>
      </c>
      <c r="J8">
        <f>imp!J8+local!J8</f>
        <v>0</v>
      </c>
      <c r="K8">
        <f>imp!K8+local!K8</f>
        <v>0</v>
      </c>
      <c r="L8">
        <f>imp!L8+local!L8</f>
        <v>0</v>
      </c>
    </row>
    <row r="9" spans="1:12">
      <c r="A9">
        <v>7</v>
      </c>
      <c r="B9">
        <f t="shared" si="0"/>
        <v>1.9178082191780823E-2</v>
      </c>
      <c r="C9" s="2">
        <v>43898</v>
      </c>
      <c r="D9">
        <f>imp!D9+local!D9</f>
        <v>0</v>
      </c>
      <c r="E9">
        <f>imp!E9+local!E9</f>
        <v>0</v>
      </c>
      <c r="F9">
        <f>imp!F9+local!F9</f>
        <v>0</v>
      </c>
      <c r="G9">
        <f>imp!G9+local!G9</f>
        <v>1</v>
      </c>
      <c r="H9">
        <f>imp!H9+local!H9</f>
        <v>0</v>
      </c>
      <c r="I9">
        <f>imp!I9+local!I9</f>
        <v>0</v>
      </c>
      <c r="J9">
        <f>imp!J9+local!J9</f>
        <v>0</v>
      </c>
      <c r="K9">
        <f>imp!K9+local!K9</f>
        <v>0</v>
      </c>
      <c r="L9">
        <f>imp!L9+local!L9</f>
        <v>0</v>
      </c>
    </row>
    <row r="10" spans="1:12">
      <c r="A10">
        <v>8</v>
      </c>
      <c r="B10">
        <f t="shared" si="0"/>
        <v>2.1917808219178082E-2</v>
      </c>
      <c r="C10" s="2">
        <v>43899</v>
      </c>
      <c r="D10">
        <f>imp!D10+local!D10</f>
        <v>0</v>
      </c>
      <c r="E10">
        <f>imp!E10+local!E10</f>
        <v>0</v>
      </c>
      <c r="F10">
        <f>imp!F10+local!F10</f>
        <v>0</v>
      </c>
      <c r="G10">
        <f>imp!G10+local!G10</f>
        <v>4</v>
      </c>
      <c r="H10">
        <f>imp!H10+local!H10</f>
        <v>0</v>
      </c>
      <c r="I10">
        <f>imp!I10+local!I10</f>
        <v>0</v>
      </c>
      <c r="J10">
        <f>imp!J10+local!J10</f>
        <v>0</v>
      </c>
      <c r="K10">
        <f>imp!K10+local!K10</f>
        <v>0</v>
      </c>
      <c r="L10">
        <f>imp!L10+local!L10</f>
        <v>0</v>
      </c>
    </row>
    <row r="11" spans="1:12">
      <c r="A11">
        <v>9</v>
      </c>
      <c r="B11">
        <f t="shared" si="0"/>
        <v>2.4657534246575342E-2</v>
      </c>
      <c r="C11" s="2">
        <v>43900</v>
      </c>
      <c r="D11">
        <f>imp!D11+local!D11</f>
        <v>0</v>
      </c>
      <c r="E11">
        <f>imp!E11+local!E11</f>
        <v>0</v>
      </c>
      <c r="F11">
        <f>imp!F11+local!F11</f>
        <v>0</v>
      </c>
      <c r="G11">
        <f>imp!G11+local!G11</f>
        <v>0</v>
      </c>
      <c r="H11">
        <f>imp!H11+local!H11</f>
        <v>0</v>
      </c>
      <c r="I11">
        <f>imp!I11+local!I11</f>
        <v>0</v>
      </c>
      <c r="J11">
        <f>imp!J11+local!J11</f>
        <v>0</v>
      </c>
      <c r="K11">
        <f>imp!K11+local!K11</f>
        <v>0</v>
      </c>
      <c r="L11">
        <f>imp!L11+local!L11</f>
        <v>0</v>
      </c>
    </row>
    <row r="12" spans="1:12">
      <c r="A12">
        <v>10</v>
      </c>
      <c r="B12">
        <f t="shared" si="0"/>
        <v>2.7397260273972601E-2</v>
      </c>
      <c r="C12" s="2">
        <v>43901</v>
      </c>
      <c r="D12">
        <f>imp!D12+local!D12</f>
        <v>0</v>
      </c>
      <c r="E12">
        <f>imp!E12+local!E12</f>
        <v>0</v>
      </c>
      <c r="F12">
        <f>imp!F12+local!F12</f>
        <v>4</v>
      </c>
      <c r="G12">
        <f>imp!G12+local!G12</f>
        <v>1</v>
      </c>
      <c r="H12">
        <f>imp!H12+local!H12</f>
        <v>0</v>
      </c>
      <c r="I12">
        <f>imp!I12+local!I12</f>
        <v>0</v>
      </c>
      <c r="J12">
        <f>imp!J12+local!J12</f>
        <v>0</v>
      </c>
      <c r="K12">
        <f>imp!K12+local!K12</f>
        <v>0</v>
      </c>
      <c r="L12">
        <f>imp!L12+local!L12</f>
        <v>1</v>
      </c>
    </row>
    <row r="13" spans="1:12">
      <c r="A13">
        <v>11</v>
      </c>
      <c r="B13">
        <f t="shared" si="0"/>
        <v>3.0136986301369864E-2</v>
      </c>
      <c r="C13" s="2">
        <v>43902</v>
      </c>
      <c r="D13">
        <f>imp!D13+local!D13</f>
        <v>0</v>
      </c>
      <c r="E13">
        <f>imp!E13+local!E13</f>
        <v>0</v>
      </c>
      <c r="F13">
        <f>imp!F13+local!F13</f>
        <v>1</v>
      </c>
      <c r="G13">
        <f>imp!G13+local!G13</f>
        <v>1</v>
      </c>
      <c r="H13">
        <f>imp!H13+local!H13</f>
        <v>0</v>
      </c>
      <c r="I13">
        <f>imp!I13+local!I13</f>
        <v>1</v>
      </c>
      <c r="J13">
        <f>imp!J13+local!J13</f>
        <v>0</v>
      </c>
      <c r="K13">
        <f>imp!K13+local!K13</f>
        <v>0</v>
      </c>
      <c r="L13">
        <f>imp!L13+local!L13</f>
        <v>0</v>
      </c>
    </row>
    <row r="14" spans="1:12">
      <c r="A14">
        <v>12</v>
      </c>
      <c r="B14">
        <f t="shared" si="0"/>
        <v>3.287671232876712E-2</v>
      </c>
      <c r="C14" s="2">
        <v>43903</v>
      </c>
      <c r="D14">
        <f>imp!D14+local!D14</f>
        <v>0</v>
      </c>
      <c r="E14">
        <f>imp!E14+local!E14</f>
        <v>0</v>
      </c>
      <c r="F14">
        <f>imp!F14+local!F14</f>
        <v>4</v>
      </c>
      <c r="G14">
        <f>imp!G14+local!G14</f>
        <v>2</v>
      </c>
      <c r="H14">
        <f>imp!H14+local!H14</f>
        <v>0</v>
      </c>
      <c r="I14">
        <f>imp!I14+local!I14</f>
        <v>0</v>
      </c>
      <c r="J14">
        <f>imp!J14+local!J14</f>
        <v>0</v>
      </c>
      <c r="K14">
        <f>imp!K14+local!K14</f>
        <v>0</v>
      </c>
      <c r="L14">
        <f>imp!L14+local!L14</f>
        <v>2</v>
      </c>
    </row>
    <row r="15" spans="1:12">
      <c r="A15">
        <v>13</v>
      </c>
      <c r="B15">
        <f t="shared" si="0"/>
        <v>3.5616438356164383E-2</v>
      </c>
      <c r="C15" s="2">
        <v>43904</v>
      </c>
      <c r="D15">
        <f>imp!D15+local!D15</f>
        <v>0</v>
      </c>
      <c r="E15">
        <f>imp!E15+local!E15</f>
        <v>0</v>
      </c>
      <c r="F15">
        <f>imp!F15+local!F15</f>
        <v>7</v>
      </c>
      <c r="G15">
        <f>imp!G15+local!G15</f>
        <v>1</v>
      </c>
      <c r="H15">
        <f>imp!H15+local!H15</f>
        <v>0</v>
      </c>
      <c r="I15">
        <f>imp!I15+local!I15</f>
        <v>0</v>
      </c>
      <c r="J15">
        <f>imp!J15+local!J15</f>
        <v>0</v>
      </c>
      <c r="K15">
        <f>imp!K15+local!K15</f>
        <v>0</v>
      </c>
      <c r="L15">
        <f>imp!L15+local!L15</f>
        <v>6</v>
      </c>
    </row>
    <row r="16" spans="1:12">
      <c r="A16">
        <v>14</v>
      </c>
      <c r="B16">
        <f t="shared" si="0"/>
        <v>3.8356164383561646E-2</v>
      </c>
      <c r="C16" s="2">
        <v>43905</v>
      </c>
      <c r="D16">
        <f>imp!D16+local!D16</f>
        <v>0</v>
      </c>
      <c r="E16">
        <f>imp!E16+local!E16</f>
        <v>0</v>
      </c>
      <c r="F16">
        <f>imp!F16+local!F16</f>
        <v>14</v>
      </c>
      <c r="G16">
        <f>imp!G16+local!G16</f>
        <v>1</v>
      </c>
      <c r="H16">
        <f>imp!H16+local!H16</f>
        <v>1</v>
      </c>
      <c r="I16">
        <f>imp!I16+local!I16</f>
        <v>0</v>
      </c>
      <c r="J16">
        <f>imp!J16+local!J16</f>
        <v>0</v>
      </c>
      <c r="K16">
        <f>imp!K16+local!K16</f>
        <v>0</v>
      </c>
      <c r="L16">
        <f>imp!L16+local!L16</f>
        <v>7</v>
      </c>
    </row>
    <row r="17" spans="1:12">
      <c r="A17">
        <v>15</v>
      </c>
      <c r="B17">
        <f t="shared" si="0"/>
        <v>4.1095890410958902E-2</v>
      </c>
      <c r="C17" s="2">
        <v>43906</v>
      </c>
      <c r="D17">
        <f>imp!D17+local!D17</f>
        <v>0</v>
      </c>
      <c r="E17">
        <f>imp!E17+local!E17</f>
        <v>0</v>
      </c>
      <c r="F17">
        <f>imp!F17+local!F17</f>
        <v>0</v>
      </c>
      <c r="G17">
        <f>imp!G17+local!G17</f>
        <v>0</v>
      </c>
      <c r="H17">
        <f>imp!H17+local!H17</f>
        <v>0</v>
      </c>
      <c r="I17">
        <f>imp!I17+local!I17</f>
        <v>1</v>
      </c>
      <c r="J17">
        <f>imp!J17+local!J17</f>
        <v>0</v>
      </c>
      <c r="K17">
        <f>imp!K17+local!K17</f>
        <v>0</v>
      </c>
      <c r="L17">
        <f>imp!L17+local!L17</f>
        <v>0</v>
      </c>
    </row>
    <row r="18" spans="1:12">
      <c r="A18">
        <v>16</v>
      </c>
      <c r="B18">
        <f t="shared" si="0"/>
        <v>4.3835616438356165E-2</v>
      </c>
      <c r="C18" s="2">
        <v>43907</v>
      </c>
      <c r="D18">
        <f>imp!D18+local!D18</f>
        <v>0</v>
      </c>
      <c r="E18">
        <f>imp!E18+local!E18</f>
        <v>0</v>
      </c>
      <c r="F18">
        <f>imp!F18+local!F18</f>
        <v>14</v>
      </c>
      <c r="G18">
        <f>imp!G18+local!G18</f>
        <v>4</v>
      </c>
      <c r="H18">
        <f>imp!H18+local!H18</f>
        <v>0</v>
      </c>
      <c r="I18">
        <f>imp!I18+local!I18</f>
        <v>0</v>
      </c>
      <c r="J18">
        <f>imp!J18+local!J18</f>
        <v>0</v>
      </c>
      <c r="K18">
        <f>imp!K18+local!K18</f>
        <v>0</v>
      </c>
      <c r="L18">
        <f>imp!L18+local!L18</f>
        <v>5</v>
      </c>
    </row>
    <row r="19" spans="1:12">
      <c r="A19">
        <v>17</v>
      </c>
      <c r="B19">
        <f t="shared" si="0"/>
        <v>4.6575342465753428E-2</v>
      </c>
      <c r="C19" s="2">
        <v>43908</v>
      </c>
      <c r="D19">
        <f>imp!D19+local!D19</f>
        <v>0</v>
      </c>
      <c r="E19">
        <f>imp!E19+local!E19</f>
        <v>0</v>
      </c>
      <c r="F19">
        <f>imp!F19+local!F19</f>
        <v>16</v>
      </c>
      <c r="G19">
        <f>imp!G19+local!G19</f>
        <v>3</v>
      </c>
      <c r="H19">
        <f>imp!H19+local!H19</f>
        <v>1</v>
      </c>
      <c r="I19">
        <f>imp!I19+local!I19</f>
        <v>1</v>
      </c>
      <c r="J19">
        <f>imp!J19+local!J19</f>
        <v>0</v>
      </c>
      <c r="K19">
        <f>imp!K19+local!K19</f>
        <v>0</v>
      </c>
      <c r="L19">
        <f>imp!L19+local!L19</f>
        <v>10</v>
      </c>
    </row>
    <row r="20" spans="1:12">
      <c r="A20">
        <v>18</v>
      </c>
      <c r="B20">
        <f t="shared" si="0"/>
        <v>4.9315068493150684E-2</v>
      </c>
      <c r="C20" s="2">
        <v>43909</v>
      </c>
      <c r="D20">
        <f>imp!D20+local!D20</f>
        <v>0</v>
      </c>
      <c r="E20">
        <f>imp!E20+local!E20</f>
        <v>0</v>
      </c>
      <c r="F20">
        <f>imp!F20+local!F20</f>
        <v>15</v>
      </c>
      <c r="G20">
        <f>imp!G20+local!G20</f>
        <v>3</v>
      </c>
      <c r="H20">
        <f>imp!H20+local!H20</f>
        <v>0</v>
      </c>
      <c r="I20">
        <f>imp!I20+local!I20</f>
        <v>1</v>
      </c>
      <c r="J20">
        <f>imp!J20+local!J20</f>
        <v>0</v>
      </c>
      <c r="K20">
        <f>imp!K20+local!K20</f>
        <v>0</v>
      </c>
      <c r="L20">
        <f>imp!L20+local!L20</f>
        <v>15</v>
      </c>
    </row>
    <row r="21" spans="1:12">
      <c r="A21">
        <v>24</v>
      </c>
      <c r="B21">
        <f t="shared" si="0"/>
        <v>6.575342465753424E-2</v>
      </c>
      <c r="C21" s="2">
        <f>C19+7</f>
        <v>43915</v>
      </c>
      <c r="D21" s="6">
        <v>1</v>
      </c>
      <c r="E21" s="6">
        <f>E20</f>
        <v>0</v>
      </c>
      <c r="F21" s="6">
        <f t="shared" ref="F21:L21" si="1">F20</f>
        <v>15</v>
      </c>
      <c r="G21" s="6">
        <f t="shared" si="1"/>
        <v>3</v>
      </c>
      <c r="H21" s="6">
        <f t="shared" si="1"/>
        <v>0</v>
      </c>
      <c r="I21" s="6">
        <f t="shared" si="1"/>
        <v>1</v>
      </c>
      <c r="J21" s="6">
        <v>1</v>
      </c>
      <c r="K21" s="6">
        <v>1</v>
      </c>
      <c r="L21" s="6">
        <f t="shared" si="1"/>
        <v>15</v>
      </c>
    </row>
    <row r="22" spans="1:12">
      <c r="A22">
        <v>30</v>
      </c>
      <c r="B22">
        <f t="shared" si="0"/>
        <v>8.2191780821917804E-2</v>
      </c>
      <c r="C22" s="2">
        <v>43921</v>
      </c>
    </row>
    <row r="23" spans="1:12">
      <c r="A23">
        <v>31</v>
      </c>
      <c r="B23">
        <v>1</v>
      </c>
      <c r="C23" s="3">
        <v>44283</v>
      </c>
    </row>
    <row r="24" spans="1:12">
      <c r="A24">
        <v>32</v>
      </c>
      <c r="B24">
        <f>366/365</f>
        <v>1.0027397260273974</v>
      </c>
      <c r="C24" s="3">
        <v>44284</v>
      </c>
    </row>
    <row r="25" spans="1:12">
      <c r="A25">
        <v>33</v>
      </c>
      <c r="B25">
        <f>367/365</f>
        <v>1.0054794520547945</v>
      </c>
      <c r="C25" s="3">
        <v>44285</v>
      </c>
    </row>
    <row r="26" spans="1:12">
      <c r="A26">
        <v>34</v>
      </c>
      <c r="B26">
        <f>368/365</f>
        <v>1.0082191780821919</v>
      </c>
      <c r="C26" s="3">
        <v>44286</v>
      </c>
    </row>
    <row r="27" spans="1:12">
      <c r="A27">
        <v>35</v>
      </c>
      <c r="B27">
        <f>369/365</f>
        <v>1.010958904109589</v>
      </c>
      <c r="C27" s="3">
        <v>44287</v>
      </c>
    </row>
    <row r="28" spans="1:12">
      <c r="C28" s="2"/>
    </row>
    <row r="29" spans="1:12">
      <c r="C29" s="2"/>
    </row>
    <row r="30" spans="1:12">
      <c r="C30" s="2"/>
    </row>
    <row r="31" spans="1:12">
      <c r="C31" s="2"/>
    </row>
    <row r="32" spans="1:12">
      <c r="C32" s="2"/>
    </row>
    <row r="33" spans="3:3">
      <c r="C33" s="2"/>
    </row>
    <row r="34" spans="3:3">
      <c r="C3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A43B-39F7-E247-9A74-3BD68CB2C285}">
  <dimension ref="A1:I34"/>
  <sheetViews>
    <sheetView workbookViewId="0">
      <selection activeCell="E19" sqref="E19"/>
    </sheetView>
  </sheetViews>
  <sheetFormatPr baseColWidth="10" defaultRowHeight="16"/>
  <cols>
    <col min="2" max="2" width="65" bestFit="1" customWidth="1"/>
  </cols>
  <sheetData>
    <row r="1" spans="1:9">
      <c r="A1" t="s">
        <v>13</v>
      </c>
      <c r="B1" t="s">
        <v>19</v>
      </c>
      <c r="C1" t="s">
        <v>14</v>
      </c>
      <c r="D1" t="s">
        <v>15</v>
      </c>
      <c r="E1" t="s">
        <v>16</v>
      </c>
      <c r="F1" t="s">
        <v>55</v>
      </c>
    </row>
    <row r="2" spans="1:9">
      <c r="A2" t="s">
        <v>17</v>
      </c>
      <c r="B2" t="s">
        <v>18</v>
      </c>
      <c r="C2">
        <f>365/4</f>
        <v>91.25</v>
      </c>
      <c r="D2">
        <f>365/9.5</f>
        <v>38.421052631578945</v>
      </c>
      <c r="E2">
        <f>365/2</f>
        <v>182.5</v>
      </c>
    </row>
    <row r="3" spans="1:9">
      <c r="A3" t="s">
        <v>20</v>
      </c>
      <c r="B3" t="s">
        <v>35</v>
      </c>
      <c r="C3">
        <f>365/2.5</f>
        <v>146</v>
      </c>
      <c r="D3">
        <f>365/3.9</f>
        <v>93.589743589743591</v>
      </c>
      <c r="E3">
        <f>365/1</f>
        <v>365</v>
      </c>
    </row>
    <row r="4" spans="1:9">
      <c r="A4" t="s">
        <v>21</v>
      </c>
      <c r="B4" t="s">
        <v>73</v>
      </c>
      <c r="C4">
        <v>0.8</v>
      </c>
      <c r="D4">
        <v>0.8</v>
      </c>
      <c r="E4">
        <v>0.8</v>
      </c>
    </row>
    <row r="5" spans="1:9">
      <c r="A5" t="s">
        <v>22</v>
      </c>
      <c r="B5" t="s">
        <v>74</v>
      </c>
      <c r="C5">
        <v>0.2</v>
      </c>
      <c r="D5">
        <v>0.2</v>
      </c>
      <c r="E5">
        <v>0.2</v>
      </c>
    </row>
    <row r="6" spans="1:9">
      <c r="A6" t="s">
        <v>57</v>
      </c>
      <c r="B6" t="s">
        <v>60</v>
      </c>
      <c r="C6">
        <f>365/2</f>
        <v>182.5</v>
      </c>
      <c r="D6">
        <f>365/5</f>
        <v>73</v>
      </c>
      <c r="E6">
        <f>365/1</f>
        <v>365</v>
      </c>
    </row>
    <row r="7" spans="1:9">
      <c r="A7" t="s">
        <v>23</v>
      </c>
      <c r="B7" t="s">
        <v>36</v>
      </c>
      <c r="C7">
        <v>0.7</v>
      </c>
      <c r="D7">
        <v>0.4</v>
      </c>
      <c r="E7">
        <v>0.95</v>
      </c>
    </row>
    <row r="8" spans="1:9">
      <c r="A8" t="s">
        <v>24</v>
      </c>
      <c r="B8" t="s">
        <v>37</v>
      </c>
      <c r="C8">
        <v>1</v>
      </c>
      <c r="D8">
        <v>0.6</v>
      </c>
      <c r="E8">
        <v>1</v>
      </c>
    </row>
    <row r="9" spans="1:9">
      <c r="A9" t="s">
        <v>25</v>
      </c>
      <c r="B9" t="s">
        <v>38</v>
      </c>
      <c r="C9">
        <v>1</v>
      </c>
      <c r="D9">
        <v>0.85</v>
      </c>
      <c r="E9">
        <v>1</v>
      </c>
    </row>
    <row r="10" spans="1:9">
      <c r="A10" t="s">
        <v>26</v>
      </c>
      <c r="B10" t="s">
        <v>39</v>
      </c>
      <c r="C10" s="7">
        <f>365/8</f>
        <v>45.625</v>
      </c>
      <c r="D10">
        <f>365/20</f>
        <v>18.25</v>
      </c>
      <c r="E10">
        <f>365/5</f>
        <v>73</v>
      </c>
      <c r="I10" s="10">
        <f>365/C10</f>
        <v>8</v>
      </c>
    </row>
    <row r="11" spans="1:9">
      <c r="A11" t="s">
        <v>27</v>
      </c>
      <c r="B11" t="s">
        <v>39</v>
      </c>
      <c r="C11" s="4">
        <f>365/(8-2)</f>
        <v>60.833333333333336</v>
      </c>
      <c r="D11">
        <f>365/(20-2)</f>
        <v>20.277777777777779</v>
      </c>
      <c r="E11">
        <f>365/(5-2)</f>
        <v>121.66666666666667</v>
      </c>
      <c r="F11" t="s">
        <v>72</v>
      </c>
      <c r="I11" s="10">
        <f>365/C11</f>
        <v>6</v>
      </c>
    </row>
    <row r="12" spans="1:9">
      <c r="A12" t="s">
        <v>28</v>
      </c>
      <c r="B12" t="s">
        <v>40</v>
      </c>
      <c r="C12">
        <f>365/4.5</f>
        <v>81.111111111111114</v>
      </c>
      <c r="D12">
        <f>365/12.5</f>
        <v>29.2</v>
      </c>
      <c r="E12">
        <f>365/1</f>
        <v>365</v>
      </c>
    </row>
    <row r="13" spans="1:9">
      <c r="A13" t="s">
        <v>29</v>
      </c>
      <c r="B13" t="s">
        <v>41</v>
      </c>
      <c r="C13">
        <v>3.4000000000000002E-2</v>
      </c>
      <c r="D13">
        <v>2.5000000000000001E-2</v>
      </c>
      <c r="E13">
        <v>0.05</v>
      </c>
    </row>
    <row r="14" spans="1:9">
      <c r="A14" t="s">
        <v>30</v>
      </c>
      <c r="B14" t="s">
        <v>42</v>
      </c>
      <c r="C14">
        <v>0.5</v>
      </c>
      <c r="D14">
        <v>0.4</v>
      </c>
      <c r="E14">
        <v>0.6</v>
      </c>
    </row>
    <row r="15" spans="1:9">
      <c r="A15" t="s">
        <v>31</v>
      </c>
      <c r="B15" t="s">
        <v>43</v>
      </c>
      <c r="C15">
        <v>1</v>
      </c>
      <c r="D15">
        <v>1</v>
      </c>
      <c r="E15">
        <v>1</v>
      </c>
    </row>
    <row r="16" spans="1:9">
      <c r="A16" t="s">
        <v>32</v>
      </c>
      <c r="B16" t="s">
        <v>44</v>
      </c>
      <c r="C16">
        <v>1</v>
      </c>
      <c r="D16">
        <v>1</v>
      </c>
      <c r="E16">
        <v>1</v>
      </c>
    </row>
    <row r="17" spans="1:6">
      <c r="A17" t="s">
        <v>33</v>
      </c>
      <c r="B17" t="s">
        <v>45</v>
      </c>
      <c r="C17">
        <v>1</v>
      </c>
      <c r="D17">
        <v>1</v>
      </c>
      <c r="E17">
        <v>1</v>
      </c>
    </row>
    <row r="18" spans="1:6">
      <c r="A18" t="s">
        <v>34</v>
      </c>
      <c r="B18" t="s">
        <v>46</v>
      </c>
      <c r="C18">
        <v>0</v>
      </c>
      <c r="D18">
        <v>0</v>
      </c>
      <c r="E18">
        <v>0</v>
      </c>
    </row>
    <row r="19" spans="1:6">
      <c r="A19" t="s">
        <v>47</v>
      </c>
      <c r="B19" t="s">
        <v>48</v>
      </c>
      <c r="C19">
        <f>2.75*365</f>
        <v>1003.75</v>
      </c>
      <c r="D19">
        <f>0.95*C19</f>
        <v>953.5625</v>
      </c>
      <c r="E19">
        <f>1.05*C19</f>
        <v>1053.9375</v>
      </c>
    </row>
    <row r="20" spans="1:6">
      <c r="A20" s="5">
        <v>0</v>
      </c>
      <c r="B20" t="s">
        <v>49</v>
      </c>
      <c r="C20">
        <v>2.6</v>
      </c>
      <c r="D20">
        <v>1.5</v>
      </c>
      <c r="E20">
        <v>3.5</v>
      </c>
      <c r="F20" t="s">
        <v>83</v>
      </c>
    </row>
    <row r="21" spans="1:6">
      <c r="A21" t="s">
        <v>50</v>
      </c>
      <c r="B21" t="s">
        <v>51</v>
      </c>
      <c r="C21">
        <v>1</v>
      </c>
      <c r="D21">
        <v>1</v>
      </c>
      <c r="E21">
        <v>1</v>
      </c>
    </row>
    <row r="22" spans="1:6">
      <c r="A22" t="s">
        <v>53</v>
      </c>
      <c r="B22" t="s">
        <v>54</v>
      </c>
      <c r="C22">
        <v>3</v>
      </c>
      <c r="D22">
        <v>3</v>
      </c>
      <c r="E22">
        <v>3</v>
      </c>
    </row>
    <row r="23" spans="1:6">
      <c r="A23" t="s">
        <v>58</v>
      </c>
      <c r="B23" t="s">
        <v>61</v>
      </c>
      <c r="C23">
        <f>365/6</f>
        <v>60.833333333333336</v>
      </c>
      <c r="D23">
        <f>365/8</f>
        <v>45.625</v>
      </c>
      <c r="E23">
        <f>365/4</f>
        <v>91.25</v>
      </c>
    </row>
    <row r="24" spans="1:6">
      <c r="A24" t="s">
        <v>59</v>
      </c>
      <c r="B24" t="s">
        <v>62</v>
      </c>
      <c r="C24">
        <f>365/6</f>
        <v>60.833333333333336</v>
      </c>
      <c r="D24">
        <f>365/8</f>
        <v>45.625</v>
      </c>
      <c r="E24">
        <f>365/4</f>
        <v>91.25</v>
      </c>
    </row>
    <row r="25" spans="1:6">
      <c r="A25" t="s">
        <v>71</v>
      </c>
      <c r="B25" t="s">
        <v>64</v>
      </c>
      <c r="C25">
        <v>0.15</v>
      </c>
      <c r="D25">
        <v>0</v>
      </c>
      <c r="E25">
        <v>0.3</v>
      </c>
    </row>
    <row r="26" spans="1:6">
      <c r="A26" t="s">
        <v>65</v>
      </c>
      <c r="B26" t="s">
        <v>66</v>
      </c>
      <c r="C26">
        <v>0.3</v>
      </c>
      <c r="D26">
        <v>0.1</v>
      </c>
      <c r="E26">
        <v>0.5</v>
      </c>
    </row>
    <row r="27" spans="1:6">
      <c r="A27" t="s">
        <v>67</v>
      </c>
      <c r="B27" t="s">
        <v>68</v>
      </c>
      <c r="C27">
        <f>365/5</f>
        <v>73</v>
      </c>
      <c r="D27">
        <f>365/13</f>
        <v>28.076923076923077</v>
      </c>
      <c r="E27">
        <f>365/1</f>
        <v>365</v>
      </c>
    </row>
    <row r="28" spans="1:6">
      <c r="A28" t="s">
        <v>69</v>
      </c>
      <c r="B28" t="s">
        <v>70</v>
      </c>
      <c r="C28">
        <v>0.5</v>
      </c>
      <c r="D28">
        <v>0.1</v>
      </c>
      <c r="E28">
        <v>1</v>
      </c>
    </row>
    <row r="29" spans="1:6">
      <c r="A29" t="s">
        <v>75</v>
      </c>
      <c r="B29" t="s">
        <v>77</v>
      </c>
      <c r="C29">
        <f>($C$4/$C$7)/($C$5/$C$8+$C$4/$C$7)</f>
        <v>0.85106382978723405</v>
      </c>
      <c r="D29">
        <f t="shared" ref="D29:E29" si="0">($C$4/$C$7)/($C$5/$C$8+$C$4/$C$7)</f>
        <v>0.85106382978723405</v>
      </c>
      <c r="E29">
        <f t="shared" si="0"/>
        <v>0.85106382978723405</v>
      </c>
    </row>
    <row r="30" spans="1:6">
      <c r="A30" t="s">
        <v>76</v>
      </c>
      <c r="B30" t="s">
        <v>78</v>
      </c>
      <c r="C30">
        <f>($C$5/$C$8)/($C$5/$C$8+$C$4/$C$7)</f>
        <v>0.14893617021276595</v>
      </c>
      <c r="D30">
        <f t="shared" ref="D30:E30" si="1">($C$5/$C$8)/($C$5/$C$8+$C$4/$C$7)</f>
        <v>0.14893617021276595</v>
      </c>
      <c r="E30">
        <f t="shared" si="1"/>
        <v>0.14893617021276595</v>
      </c>
    </row>
    <row r="31" spans="1:6">
      <c r="A31" t="s">
        <v>79</v>
      </c>
      <c r="B31" t="s">
        <v>81</v>
      </c>
      <c r="C31">
        <f>0.14</f>
        <v>0.14000000000000001</v>
      </c>
      <c r="D31">
        <f t="shared" ref="D31:E31" si="2">0.14</f>
        <v>0.14000000000000001</v>
      </c>
      <c r="E31">
        <f t="shared" si="2"/>
        <v>0.14000000000000001</v>
      </c>
    </row>
    <row r="32" spans="1:6">
      <c r="A32" t="s">
        <v>80</v>
      </c>
      <c r="B32" t="s">
        <v>82</v>
      </c>
      <c r="C32">
        <f>C5-C31</f>
        <v>0.06</v>
      </c>
      <c r="D32">
        <f>D5-D31</f>
        <v>0.06</v>
      </c>
      <c r="E32">
        <f t="shared" ref="E32" si="3">E5-E31</f>
        <v>0.06</v>
      </c>
    </row>
    <row r="33" spans="1:5">
      <c r="A33" t="s">
        <v>84</v>
      </c>
      <c r="B33" t="s">
        <v>85</v>
      </c>
      <c r="C33">
        <f>365/12</f>
        <v>30.416666666666668</v>
      </c>
      <c r="D33">
        <f>365/16</f>
        <v>22.8125</v>
      </c>
      <c r="E33">
        <f>365/7</f>
        <v>52.142857142857146</v>
      </c>
    </row>
    <row r="34" spans="1:5">
      <c r="A34" t="s">
        <v>86</v>
      </c>
      <c r="B34" t="s">
        <v>87</v>
      </c>
      <c r="C34">
        <f>365/8</f>
        <v>45.625</v>
      </c>
      <c r="D34">
        <f>365/12</f>
        <v>30.416666666666668</v>
      </c>
      <c r="E34">
        <f>365/4</f>
        <v>91.25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</vt:lpstr>
      <vt:lpstr>imp</vt:lpstr>
      <vt:lpstr>local</vt:lpstr>
      <vt:lpstr>cases</vt:lpstr>
      <vt:lpstr>seed</vt:lpstr>
      <vt:lpstr>seed (2)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Silal</dc:creator>
  <cp:lastModifiedBy>Sheetal Silal</cp:lastModifiedBy>
  <dcterms:created xsi:type="dcterms:W3CDTF">2020-03-16T21:53:54Z</dcterms:created>
  <dcterms:modified xsi:type="dcterms:W3CDTF">2020-07-07T22:55:42Z</dcterms:modified>
</cp:coreProperties>
</file>