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imas\Desktop\"/>
    </mc:Choice>
  </mc:AlternateContent>
  <xr:revisionPtr revIDLastSave="0" documentId="13_ncr:1_{C788694B-4B5E-40DF-B38B-0E677B005987}" xr6:coauthVersionLast="43" xr6:coauthVersionMax="43" xr10:uidLastSave="{00000000-0000-0000-0000-000000000000}"/>
  <bookViews>
    <workbookView xWindow="-90" yWindow="-90" windowWidth="19380" windowHeight="10380" firstSheet="2" activeTab="10" xr2:uid="{00000000-000D-0000-FFFF-FFFF00000000}"/>
  </bookViews>
  <sheets>
    <sheet name="ReadMe" sheetId="4" r:id="rId1"/>
    <sheet name="NC-Pf" sheetId="1" r:id="rId2"/>
    <sheet name="NC-Pv" sheetId="2" r:id="rId3"/>
    <sheet name="C-Pf" sheetId="16" r:id="rId4"/>
    <sheet name="C-Pv" sheetId="17" r:id="rId5"/>
    <sheet name="C-total" sheetId="3" r:id="rId6"/>
    <sheet name="deaths" sheetId="19" r:id="rId7"/>
    <sheet name="PAR-H" sheetId="37" r:id="rId8"/>
    <sheet name="PAR-L" sheetId="38" r:id="rId9"/>
    <sheet name="PAR-AF" sheetId="39" r:id="rId10"/>
    <sheet name="Sum-PAR" sheetId="29" r:id="rId11"/>
    <sheet name="Sheet1" sheetId="40" r:id="rId12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9" l="1"/>
  <c r="D18" i="29"/>
  <c r="F18" i="29"/>
  <c r="J18" i="29"/>
  <c r="O18" i="29"/>
  <c r="Q18" i="29"/>
  <c r="S18" i="29"/>
  <c r="W23" i="38"/>
  <c r="W18" i="29"/>
  <c r="V23" i="38"/>
  <c r="V18" i="29"/>
  <c r="R23" i="38"/>
  <c r="R18" i="29"/>
  <c r="P23" i="38"/>
  <c r="P18" i="29"/>
  <c r="N23" i="38"/>
  <c r="N18" i="29"/>
  <c r="I23" i="38"/>
  <c r="I18" i="29"/>
  <c r="E23" i="38"/>
  <c r="E18" i="29"/>
  <c r="U23" i="38"/>
  <c r="U18" i="29"/>
  <c r="T23" i="38"/>
  <c r="T18" i="29"/>
  <c r="L23" i="38"/>
  <c r="L18" i="29"/>
  <c r="K23" i="38"/>
  <c r="K18" i="29"/>
  <c r="H23" i="38"/>
  <c r="H18" i="29"/>
  <c r="G23" i="38"/>
  <c r="G18" i="29"/>
  <c r="C23" i="38"/>
  <c r="C18" i="29"/>
  <c r="M23" i="38"/>
  <c r="M18" i="29"/>
  <c r="B23" i="38"/>
  <c r="B18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B11" i="29"/>
  <c r="S16" i="29"/>
  <c r="Q16" i="29"/>
  <c r="O16" i="29"/>
  <c r="J16" i="29"/>
  <c r="C16" i="29"/>
  <c r="D16" i="29"/>
  <c r="E16" i="29"/>
  <c r="F16" i="29"/>
  <c r="G16" i="29"/>
  <c r="H16" i="29"/>
  <c r="I16" i="29"/>
  <c r="K16" i="29"/>
  <c r="L16" i="29"/>
  <c r="M16" i="29"/>
  <c r="N16" i="29"/>
  <c r="P16" i="29"/>
  <c r="R16" i="29"/>
  <c r="T16" i="29"/>
  <c r="U16" i="29"/>
  <c r="V16" i="29"/>
  <c r="W16" i="29"/>
  <c r="B16" i="29"/>
  <c r="W14" i="17"/>
  <c r="W12" i="17"/>
  <c r="W13" i="17"/>
  <c r="V12" i="17"/>
  <c r="V13" i="17"/>
  <c r="V14" i="17"/>
  <c r="V15" i="17"/>
  <c r="V16" i="17"/>
  <c r="U15" i="17"/>
  <c r="U16" i="17"/>
  <c r="T16" i="17"/>
  <c r="P13" i="17"/>
  <c r="P14" i="17"/>
  <c r="P15" i="17"/>
  <c r="P16" i="17"/>
  <c r="W11" i="17"/>
  <c r="V11" i="17"/>
  <c r="U14" i="17"/>
  <c r="T15" i="17"/>
  <c r="T10" i="17"/>
  <c r="P12" i="17"/>
  <c r="N16" i="17"/>
  <c r="N15" i="17"/>
  <c r="L15" i="17"/>
  <c r="K15" i="17"/>
  <c r="K16" i="17"/>
  <c r="K14" i="17"/>
  <c r="I16" i="17"/>
  <c r="I15" i="17"/>
  <c r="E16" i="17"/>
  <c r="E13" i="17"/>
  <c r="E14" i="17"/>
  <c r="E15" i="17"/>
  <c r="E12" i="17"/>
  <c r="E10" i="17"/>
  <c r="C13" i="17"/>
  <c r="C14" i="17"/>
  <c r="C15" i="17"/>
  <c r="C16" i="17"/>
  <c r="C12" i="17"/>
  <c r="B16" i="17"/>
  <c r="B15" i="17"/>
  <c r="B14" i="17"/>
  <c r="B11" i="17"/>
  <c r="B12" i="17"/>
  <c r="B10" i="17"/>
  <c r="F8" i="17"/>
  <c r="E8" i="17"/>
  <c r="B8" i="17"/>
  <c r="W12" i="16"/>
  <c r="W13" i="16"/>
  <c r="W14" i="16"/>
  <c r="W11" i="16"/>
  <c r="V12" i="16"/>
  <c r="V13" i="16"/>
  <c r="V14" i="16"/>
  <c r="V15" i="16"/>
  <c r="V16" i="16"/>
  <c r="V11" i="16"/>
  <c r="U16" i="16"/>
  <c r="U15" i="16"/>
  <c r="U14" i="16"/>
  <c r="T16" i="16"/>
  <c r="T15" i="16"/>
  <c r="T10" i="16"/>
  <c r="P13" i="16"/>
  <c r="P14" i="16"/>
  <c r="P15" i="16"/>
  <c r="P16" i="16"/>
  <c r="P12" i="16"/>
  <c r="N16" i="16"/>
  <c r="N15" i="16"/>
  <c r="K15" i="16"/>
  <c r="K16" i="16"/>
  <c r="L15" i="16"/>
  <c r="K14" i="16"/>
  <c r="I16" i="16"/>
  <c r="I15" i="16"/>
  <c r="F8" i="16"/>
  <c r="E13" i="16"/>
  <c r="E14" i="16"/>
  <c r="E15" i="16"/>
  <c r="E16" i="16"/>
  <c r="E12" i="16"/>
  <c r="E10" i="16"/>
  <c r="E8" i="16"/>
  <c r="C13" i="16"/>
  <c r="C14" i="16"/>
  <c r="C15" i="16"/>
  <c r="C16" i="16"/>
  <c r="C12" i="16"/>
  <c r="B15" i="16"/>
  <c r="B16" i="16"/>
  <c r="B14" i="16"/>
  <c r="B11" i="16"/>
  <c r="B12" i="16"/>
  <c r="B10" i="16"/>
  <c r="B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7" authorId="0" shapeId="0" xr:uid="{00000000-0006-0000-0000-000001000000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data from new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7" authorId="0" shapeId="0" xr:uid="{00000000-0006-0000-0100-000001000000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combined data from new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7" authorId="0" shapeId="0" xr:uid="{00000000-0006-0000-0200-000001000000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no figures given in report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Mercado</author>
    <author>Chris Erwin G Mercado</author>
  </authors>
  <commentList>
    <comment ref="A8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WMR 2008 pdf
</t>
        </r>
      </text>
    </comment>
    <comment ref="A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"Population"
Only one population figure reflected in the country profiles; Im' guessing it's the total population per country and not necessarily the at-risk population.
</t>
        </r>
      </text>
    </comment>
    <comment ref="G15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2010 data</t>
        </r>
      </text>
    </comment>
    <comment ref="H15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2010 data</t>
        </r>
      </text>
    </comment>
    <comment ref="A21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Chris Erwin G Mercado:</t>
        </r>
        <r>
          <rPr>
            <sz val="9"/>
            <color indexed="81"/>
            <rFont val="Tahoma"/>
            <family val="2"/>
          </rPr>
          <t xml:space="preserve">
pdf
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Tahoma"/>
            <family val="2"/>
          </rPr>
          <t xml:space="preserve">Chris Erwin G Mercado:
</t>
        </r>
        <r>
          <rPr>
            <sz val="9"/>
            <color indexed="81"/>
            <rFont val="Tahoma"/>
            <family val="2"/>
          </rPr>
          <t>from wmr excel file
(all blue highlights)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Mercado</author>
    <author>Chris Erwin G Mercado</author>
  </authors>
  <commentList>
    <comment ref="A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WMR 2008 pdf
</t>
        </r>
      </text>
    </comment>
    <comment ref="A10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See "Pop-H"</t>
        </r>
      </text>
    </comment>
    <comment ref="G15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2010 data</t>
        </r>
      </text>
    </comment>
    <comment ref="H15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2010 data</t>
        </r>
      </text>
    </comment>
    <comment ref="A21" authorId="1" shapeId="0" xr:uid="{00000000-0006-0000-1600-000005000000}">
      <text>
        <r>
          <rPr>
            <b/>
            <sz val="9"/>
            <color indexed="81"/>
            <rFont val="Tahoma"/>
            <family val="2"/>
          </rPr>
          <t>Chris Erwin G Mercado:</t>
        </r>
        <r>
          <rPr>
            <sz val="9"/>
            <color indexed="81"/>
            <rFont val="Tahoma"/>
            <family val="2"/>
          </rPr>
          <t xml:space="preserve">
pdf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Tahoma"/>
            <family val="2"/>
          </rPr>
          <t xml:space="preserve">Chris Erwin G Mercado:
</t>
        </r>
        <r>
          <rPr>
            <sz val="9"/>
            <color indexed="81"/>
            <rFont val="Tahoma"/>
            <family val="2"/>
          </rPr>
          <t>calculated from wmr excel file:
low = (high&amp;low - high)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(all yellow highlights)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Mercado</author>
    <author>Chris Erwin G Mercado</author>
  </authors>
  <commentList>
    <comment ref="A12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Chris Mercado:</t>
        </r>
        <r>
          <rPr>
            <sz val="9"/>
            <color indexed="81"/>
            <rFont val="Tahoma"/>
            <family val="2"/>
          </rPr>
          <t xml:space="preserve">
No data on this variable in excel file
</t>
        </r>
      </text>
    </comment>
    <comment ref="A21" authorId="1" shapeId="0" xr:uid="{00000000-0006-0000-1700-000002000000}">
      <text>
        <r>
          <rPr>
            <b/>
            <sz val="9"/>
            <color indexed="81"/>
            <rFont val="Tahoma"/>
            <family val="2"/>
          </rPr>
          <t>Chris Erwin G Mercado:</t>
        </r>
        <r>
          <rPr>
            <sz val="9"/>
            <color indexed="81"/>
            <rFont val="Tahoma"/>
            <family val="2"/>
          </rPr>
          <t xml:space="preserve">
pdf</t>
        </r>
      </text>
    </comment>
    <comment ref="A22" authorId="1" shapeId="0" xr:uid="{00000000-0006-0000-1700-000003000000}">
      <text>
        <r>
          <rPr>
            <b/>
            <sz val="9"/>
            <color indexed="81"/>
            <rFont val="Tahoma"/>
            <family val="2"/>
          </rPr>
          <t>Chris Erwin G Mercado:</t>
        </r>
        <r>
          <rPr>
            <sz val="9"/>
            <color indexed="81"/>
            <rFont val="Tahoma"/>
            <family val="2"/>
          </rPr>
          <t xml:space="preserve">
from wmr 2015 excel file
(all orange highlights)</t>
        </r>
      </text>
    </comment>
  </commentList>
</comments>
</file>

<file path=xl/sharedStrings.xml><?xml version="1.0" encoding="utf-8"?>
<sst xmlns="http://schemas.openxmlformats.org/spreadsheetml/2006/main" count="271" uniqueCount="62">
  <si>
    <t>Year</t>
  </si>
  <si>
    <t>Afghanistan</t>
  </si>
  <si>
    <t>Bangladesh</t>
  </si>
  <si>
    <t>Bhutan</t>
  </si>
  <si>
    <t>Cambodia</t>
  </si>
  <si>
    <t>Democratic People’s Republic of Korea</t>
  </si>
  <si>
    <t>India</t>
  </si>
  <si>
    <t>Indonesia</t>
  </si>
  <si>
    <t>Lao People’s Democratic Republic</t>
  </si>
  <si>
    <t>Malaysia</t>
  </si>
  <si>
    <t>Myanmar</t>
  </si>
  <si>
    <t>Nepal</t>
  </si>
  <si>
    <t>Pakistan</t>
  </si>
  <si>
    <t>Papua New Guinea</t>
  </si>
  <si>
    <t>People’s Republic of China</t>
  </si>
  <si>
    <t>Philippines</t>
  </si>
  <si>
    <t>Republic of Korea</t>
  </si>
  <si>
    <t>Solomon Islands</t>
  </si>
  <si>
    <t>Sri Lanka</t>
  </si>
  <si>
    <t>Thailand</t>
  </si>
  <si>
    <t>Timor-Leste</t>
  </si>
  <si>
    <t>Vanuatu</t>
  </si>
  <si>
    <t>Viet Nam</t>
  </si>
  <si>
    <t>C</t>
  </si>
  <si>
    <t>Sheet name</t>
  </si>
  <si>
    <t>Description</t>
  </si>
  <si>
    <t>NC-Pf</t>
  </si>
  <si>
    <t>NC-Pv</t>
  </si>
  <si>
    <t>Community cases (Pf + Pv)</t>
  </si>
  <si>
    <t>Non-community cases (Pf)</t>
  </si>
  <si>
    <t>Non-community cases (Pv)</t>
  </si>
  <si>
    <t>Sources</t>
  </si>
  <si>
    <t>Pf/Pv spreadsheets</t>
  </si>
  <si>
    <t>WMR 2013 (1990-1999 data) and WMR 2015 (2000-2014 data)</t>
  </si>
  <si>
    <t>Type</t>
  </si>
  <si>
    <t>WMR 2013 was the last report to show figures for 1990-1999</t>
  </si>
  <si>
    <t>WMR (individual reports)</t>
  </si>
  <si>
    <t>spreadheets/pdf</t>
  </si>
  <si>
    <t>Remarks</t>
  </si>
  <si>
    <t>WMR 2008 (2006 data) &amp; reported probable and confirmed</t>
  </si>
  <si>
    <t>WMR 2015 pdf (country profiles)</t>
  </si>
  <si>
    <t>C-Pf</t>
  </si>
  <si>
    <t>C-Pv</t>
  </si>
  <si>
    <t>Pf Community Cases inferred from NC proportions</t>
  </si>
  <si>
    <t>Pv Community Cases inferred from NC proportions</t>
  </si>
  <si>
    <t>This is modelled from the distribution of NC cases by species</t>
  </si>
  <si>
    <t>deaths</t>
  </si>
  <si>
    <t>malaria deaths</t>
  </si>
  <si>
    <t>TimorLeste</t>
  </si>
  <si>
    <t>Pop-H</t>
  </si>
  <si>
    <t>Pop-L</t>
  </si>
  <si>
    <t>pdf</t>
  </si>
  <si>
    <t>Pop-AF</t>
  </si>
  <si>
    <t>Population at risk (active foci)</t>
  </si>
  <si>
    <t>Population at risk (low transmission)</t>
  </si>
  <si>
    <t>Population at risk (high transmission)</t>
  </si>
  <si>
    <t xml:space="preserve">Definition of "Population at risk" explained in Annex I - Data Soures and Methods (http://www.who.int/malaria/publications/world-malaria-report-2015/wmr2015-annex1.pdf?ua=1) </t>
  </si>
  <si>
    <t>Sum-PaR</t>
  </si>
  <si>
    <t>Summary: Population at Risk</t>
  </si>
  <si>
    <t>Pop-H+Pop-L+Pop-AF (for non H&amp;L)</t>
  </si>
  <si>
    <t>N/A</t>
  </si>
  <si>
    <t>WMR 2015 (2014) country profiles + added 2015 from WMR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</si>
</sst>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0" fillId="0" borderId="0" xfId="0" applyFill="1" applyBorder="1"/>
    <xf numFmtId="0" fontId="0" fillId="2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NumberFormat="1" applyFont="1" applyBorder="1"/>
    <xf numFmtId="0" fontId="0" fillId="0" borderId="0" xfId="0" applyAlignment="1">
      <alignment horizontal="center"/>
    </xf>
    <xf numFmtId="0" fontId="9" fillId="0" borderId="0" xfId="0" applyFont="1"/>
    <xf numFmtId="0" fontId="0" fillId="2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7" fillId="4" borderId="0" xfId="0" applyNumberFormat="1" applyFont="1" applyFill="1" applyBorder="1"/>
    <xf numFmtId="0" fontId="0" fillId="2" borderId="0" xfId="0" applyNumberFormat="1" applyFill="1" applyBorder="1"/>
    <xf numFmtId="0" fontId="7" fillId="2" borderId="0" xfId="0" applyNumberFormat="1" applyFont="1" applyFill="1" applyBorder="1"/>
    <xf numFmtId="0" fontId="9" fillId="0" borderId="0" xfId="0" applyFont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0" fillId="5" borderId="0" xfId="0" applyFill="1"/>
    <xf numFmtId="0" fontId="7" fillId="5" borderId="0" xfId="0" applyNumberFormat="1" applyFont="1" applyFill="1" applyBorder="1" applyAlignment="1">
      <alignment horizontal="center"/>
    </xf>
    <xf numFmtId="0" fontId="7" fillId="2" borderId="0" xfId="0" applyNumberFormat="1" applyFont="1" applyFill="1" applyBorder="1" applyAlignment="1">
      <alignment horizontal="center"/>
    </xf>
    <xf numFmtId="0" fontId="7" fillId="4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2">
    <tabColor rgb="FF00B050"/>
  </sheetPr>
  <dimension ref="A1:E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8.81640625" defaultRowHeight="14.75" x14ac:dyDescent="0.75"/>
  <cols>
    <col min="1" max="1" width="11.5" bestFit="1" customWidth="1"/>
    <col min="2" max="2" width="52.5" bestFit="1" customWidth="1"/>
    <col min="3" max="3" width="54.6796875" bestFit="1" customWidth="1"/>
    <col min="4" max="4" width="18.5" bestFit="1" customWidth="1"/>
    <col min="5" max="5" width="72.5" customWidth="1"/>
  </cols>
  <sheetData>
    <row r="1" spans="1:5" x14ac:dyDescent="0.75">
      <c r="A1" s="8" t="s">
        <v>24</v>
      </c>
      <c r="B1" s="8" t="s">
        <v>25</v>
      </c>
      <c r="C1" s="8" t="s">
        <v>31</v>
      </c>
      <c r="D1" s="8" t="s">
        <v>34</v>
      </c>
      <c r="E1" s="8" t="s">
        <v>38</v>
      </c>
    </row>
    <row r="2" spans="1:5" x14ac:dyDescent="0.75">
      <c r="A2" s="20" t="s">
        <v>26</v>
      </c>
      <c r="B2" s="20" t="s">
        <v>29</v>
      </c>
      <c r="C2" s="50" t="s">
        <v>33</v>
      </c>
      <c r="D2" s="50" t="s">
        <v>32</v>
      </c>
      <c r="E2" s="50" t="s">
        <v>35</v>
      </c>
    </row>
    <row r="3" spans="1:5" x14ac:dyDescent="0.75">
      <c r="A3" s="20" t="s">
        <v>27</v>
      </c>
      <c r="B3" s="20" t="s">
        <v>30</v>
      </c>
      <c r="C3" s="50"/>
      <c r="D3" s="50"/>
      <c r="E3" s="50"/>
    </row>
    <row r="4" spans="1:5" x14ac:dyDescent="0.75">
      <c r="A4" s="49" t="s">
        <v>23</v>
      </c>
      <c r="B4" s="49" t="s">
        <v>28</v>
      </c>
      <c r="C4" s="50" t="s">
        <v>36</v>
      </c>
      <c r="D4" s="50" t="s">
        <v>37</v>
      </c>
      <c r="E4" s="21" t="s">
        <v>40</v>
      </c>
    </row>
    <row r="5" spans="1:5" x14ac:dyDescent="0.75">
      <c r="A5" s="49"/>
      <c r="B5" s="49"/>
      <c r="C5" s="50"/>
      <c r="D5" s="50"/>
      <c r="E5" s="20" t="s">
        <v>39</v>
      </c>
    </row>
    <row r="6" spans="1:5" x14ac:dyDescent="0.75">
      <c r="A6" s="22" t="s">
        <v>41</v>
      </c>
      <c r="B6" s="22" t="s">
        <v>43</v>
      </c>
      <c r="E6" s="26" t="s">
        <v>45</v>
      </c>
    </row>
    <row r="7" spans="1:5" x14ac:dyDescent="0.75">
      <c r="A7" s="22" t="s">
        <v>42</v>
      </c>
      <c r="B7" s="22" t="s">
        <v>44</v>
      </c>
      <c r="E7" s="26" t="s">
        <v>45</v>
      </c>
    </row>
    <row r="8" spans="1:5" x14ac:dyDescent="0.75">
      <c r="A8" s="24" t="s">
        <v>46</v>
      </c>
      <c r="B8" s="24" t="s">
        <v>47</v>
      </c>
      <c r="E8" s="26"/>
    </row>
    <row r="9" spans="1:5" x14ac:dyDescent="0.75">
      <c r="A9" s="25" t="s">
        <v>49</v>
      </c>
      <c r="B9" s="25" t="s">
        <v>55</v>
      </c>
      <c r="C9" s="52" t="s">
        <v>61</v>
      </c>
      <c r="D9" s="50" t="s">
        <v>51</v>
      </c>
      <c r="E9" s="51" t="s">
        <v>56</v>
      </c>
    </row>
    <row r="10" spans="1:5" x14ac:dyDescent="0.75">
      <c r="A10" s="25" t="s">
        <v>50</v>
      </c>
      <c r="B10" s="25" t="s">
        <v>54</v>
      </c>
      <c r="C10" s="52"/>
      <c r="D10" s="50"/>
      <c r="E10" s="51"/>
    </row>
    <row r="11" spans="1:5" x14ac:dyDescent="0.75">
      <c r="A11" s="29" t="s">
        <v>52</v>
      </c>
      <c r="B11" s="29" t="s">
        <v>53</v>
      </c>
      <c r="C11" s="52"/>
      <c r="D11" s="50"/>
      <c r="E11" s="51"/>
    </row>
    <row r="12" spans="1:5" x14ac:dyDescent="0.75">
      <c r="A12" s="33" t="s">
        <v>57</v>
      </c>
      <c r="B12" s="33" t="s">
        <v>58</v>
      </c>
      <c r="C12" t="s">
        <v>59</v>
      </c>
    </row>
  </sheetData>
  <mergeCells count="10">
    <mergeCell ref="E9:E11"/>
    <mergeCell ref="C9:C11"/>
    <mergeCell ref="D9:D11"/>
    <mergeCell ref="D2:D3"/>
    <mergeCell ref="E2:E3"/>
    <mergeCell ref="C2:C3"/>
    <mergeCell ref="A4:A5"/>
    <mergeCell ref="B4:B5"/>
    <mergeCell ref="C4:C5"/>
    <mergeCell ref="D4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W25"/>
  <sheetViews>
    <sheetView workbookViewId="0">
      <pane xSplit="1" ySplit="1" topLeftCell="B5" activePane="bottomRight" state="frozen"/>
      <selection activeCell="E12" sqref="E12"/>
      <selection pane="topRight" activeCell="E12" sqref="E12"/>
      <selection pane="bottomLeft" activeCell="E12" sqref="E12"/>
      <selection pane="bottomRight" activeCell="A23" sqref="A23"/>
    </sheetView>
  </sheetViews>
  <sheetFormatPr defaultColWidth="8.81640625" defaultRowHeight="14.75" x14ac:dyDescent="0.75"/>
  <cols>
    <col min="1" max="16384" width="8.81640625" style="17"/>
  </cols>
  <sheetData>
    <row r="1" spans="1:23" ht="44.75" x14ac:dyDescent="0.7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48</v>
      </c>
      <c r="V1" s="15" t="s">
        <v>21</v>
      </c>
      <c r="W1" s="15" t="s">
        <v>22</v>
      </c>
    </row>
    <row r="2" spans="1:23" x14ac:dyDescent="0.75">
      <c r="A2" s="27">
        <v>2000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75">
      <c r="A3" s="27">
        <v>2001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75">
      <c r="A4" s="27">
        <v>2002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75">
      <c r="A5" s="27">
        <v>2003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75">
      <c r="A6" s="27">
        <v>2004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75">
      <c r="A7" s="27">
        <v>2005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75">
      <c r="A8" s="27">
        <v>2006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75">
      <c r="A9" s="23">
        <v>2007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75">
      <c r="A10" s="30">
        <v>2008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75">
      <c r="A11" s="27">
        <v>2009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75">
      <c r="A12" s="46">
        <v>2009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75">
      <c r="A13" s="27">
        <v>2010</v>
      </c>
      <c r="B13"/>
      <c r="C13"/>
      <c r="D13" s="7"/>
      <c r="E13"/>
      <c r="F13">
        <v>15000000</v>
      </c>
      <c r="G13"/>
      <c r="H13"/>
      <c r="I13"/>
      <c r="J13">
        <v>760000</v>
      </c>
      <c r="K13"/>
      <c r="L13"/>
      <c r="M13"/>
      <c r="N13"/>
      <c r="O13" s="47"/>
      <c r="P13"/>
      <c r="Q13">
        <v>3570000</v>
      </c>
      <c r="R13"/>
      <c r="S13">
        <v>4880000</v>
      </c>
      <c r="T13"/>
      <c r="U13"/>
      <c r="V13"/>
      <c r="W13"/>
    </row>
    <row r="14" spans="1:23" x14ac:dyDescent="0.75">
      <c r="A14" s="46">
        <v>2010</v>
      </c>
      <c r="B14"/>
      <c r="C14"/>
      <c r="D14"/>
      <c r="E14"/>
      <c r="F14">
        <v>14992000</v>
      </c>
      <c r="G14"/>
      <c r="H14"/>
      <c r="I14"/>
      <c r="J14">
        <v>759835</v>
      </c>
      <c r="K14"/>
      <c r="L14"/>
      <c r="M14"/>
      <c r="N14"/>
      <c r="O14"/>
      <c r="P14"/>
      <c r="Q14">
        <v>3573849</v>
      </c>
      <c r="R14"/>
      <c r="S14">
        <v>4876833</v>
      </c>
      <c r="T14"/>
      <c r="U14"/>
      <c r="V14"/>
      <c r="W14"/>
    </row>
    <row r="15" spans="1:23" x14ac:dyDescent="0.75">
      <c r="A15" s="27">
        <v>2011</v>
      </c>
      <c r="B15"/>
      <c r="C15"/>
      <c r="D15" s="47"/>
      <c r="E15" s="31"/>
      <c r="F15" s="31">
        <v>15200000</v>
      </c>
      <c r="G15" s="31"/>
      <c r="H15" s="31"/>
      <c r="I15" s="31"/>
      <c r="J15" s="31">
        <v>1190000</v>
      </c>
      <c r="K15" s="31"/>
      <c r="L15" s="31"/>
      <c r="M15" s="31"/>
      <c r="N15" s="31"/>
      <c r="O15" s="47"/>
      <c r="P15" s="31"/>
      <c r="Q15" s="31">
        <v>3670000</v>
      </c>
      <c r="R15" s="31"/>
      <c r="S15" s="31">
        <v>1500000</v>
      </c>
      <c r="T15"/>
      <c r="U15"/>
      <c r="V15"/>
      <c r="W15"/>
    </row>
    <row r="16" spans="1:23" x14ac:dyDescent="0.75">
      <c r="A16" s="46">
        <v>2011</v>
      </c>
      <c r="B16"/>
      <c r="C16"/>
      <c r="D16"/>
      <c r="E16"/>
      <c r="F16">
        <v>15180529</v>
      </c>
      <c r="G16"/>
      <c r="H16"/>
      <c r="I16"/>
      <c r="J16">
        <v>1185947</v>
      </c>
      <c r="K16"/>
      <c r="L16"/>
      <c r="M16"/>
      <c r="N16"/>
      <c r="O16"/>
      <c r="P16"/>
      <c r="Q16">
        <v>3667782</v>
      </c>
      <c r="R16"/>
      <c r="S16">
        <v>1503461</v>
      </c>
      <c r="T16"/>
      <c r="U16"/>
      <c r="V16"/>
      <c r="W16"/>
    </row>
    <row r="17" spans="1:23" x14ac:dyDescent="0.75">
      <c r="A17" s="27">
        <v>2012</v>
      </c>
      <c r="B17"/>
      <c r="C17"/>
      <c r="D17" s="31">
        <v>518000</v>
      </c>
      <c r="E17" s="31"/>
      <c r="F17" s="31">
        <v>18700000</v>
      </c>
      <c r="G17" s="31"/>
      <c r="H17" s="31"/>
      <c r="I17" s="31"/>
      <c r="J17" s="31">
        <v>1190000</v>
      </c>
      <c r="K17" s="31"/>
      <c r="L17" s="31"/>
      <c r="M17" s="31"/>
      <c r="N17" s="31"/>
      <c r="O17" s="47"/>
      <c r="P17" s="31"/>
      <c r="Q17" s="31">
        <v>3760000</v>
      </c>
      <c r="R17" s="31"/>
      <c r="S17" s="31">
        <v>501000</v>
      </c>
      <c r="T17"/>
      <c r="U17"/>
      <c r="V17"/>
      <c r="W17"/>
    </row>
    <row r="18" spans="1:23" x14ac:dyDescent="0.75">
      <c r="A18" s="46">
        <v>2012</v>
      </c>
      <c r="B18"/>
      <c r="C18"/>
      <c r="D18">
        <v>518453</v>
      </c>
      <c r="E18"/>
      <c r="F18">
        <v>18695170</v>
      </c>
      <c r="G18"/>
      <c r="H18"/>
      <c r="I18"/>
      <c r="J18">
        <v>1187920</v>
      </c>
      <c r="K18"/>
      <c r="L18"/>
      <c r="M18"/>
      <c r="N18"/>
      <c r="O18"/>
      <c r="P18"/>
      <c r="Q18">
        <v>3758499</v>
      </c>
      <c r="R18"/>
      <c r="S18">
        <v>500974</v>
      </c>
      <c r="T18"/>
      <c r="U18"/>
      <c r="V18"/>
      <c r="W18"/>
    </row>
    <row r="19" spans="1:23" x14ac:dyDescent="0.75">
      <c r="A19" s="27">
        <v>2013</v>
      </c>
      <c r="B19"/>
      <c r="C19"/>
      <c r="D19" s="31">
        <v>235000</v>
      </c>
      <c r="E19" s="31"/>
      <c r="F19" s="31">
        <v>13100000</v>
      </c>
      <c r="G19" s="31"/>
      <c r="H19" s="31"/>
      <c r="I19" s="31"/>
      <c r="J19" s="31">
        <v>1050000</v>
      </c>
      <c r="K19" s="31"/>
      <c r="L19" s="31"/>
      <c r="M19" s="31"/>
      <c r="N19" s="31"/>
      <c r="O19" s="47"/>
      <c r="P19" s="31"/>
      <c r="Q19" s="31">
        <v>5630000</v>
      </c>
      <c r="R19" s="31"/>
      <c r="S19" s="31">
        <v>0</v>
      </c>
      <c r="T19"/>
      <c r="U19"/>
      <c r="V19"/>
      <c r="W19"/>
    </row>
    <row r="20" spans="1:23" x14ac:dyDescent="0.75">
      <c r="A20" s="46">
        <v>2013</v>
      </c>
      <c r="B20"/>
      <c r="C20"/>
      <c r="D20">
        <v>234669</v>
      </c>
      <c r="E20"/>
      <c r="F20">
        <v>13111053</v>
      </c>
      <c r="G20"/>
      <c r="H20"/>
      <c r="I20"/>
      <c r="J20">
        <v>1050143</v>
      </c>
      <c r="K20"/>
      <c r="L20"/>
      <c r="M20"/>
      <c r="N20"/>
      <c r="O20"/>
      <c r="P20"/>
      <c r="Q20">
        <v>5625106</v>
      </c>
      <c r="R20"/>
      <c r="S20">
        <v>0</v>
      </c>
      <c r="T20"/>
      <c r="U20"/>
      <c r="V20"/>
      <c r="W20"/>
    </row>
    <row r="21" spans="1:23" x14ac:dyDescent="0.75">
      <c r="A21" s="27">
        <v>2014</v>
      </c>
      <c r="B21"/>
      <c r="C21"/>
      <c r="D21" s="31">
        <v>121000</v>
      </c>
      <c r="E21" s="31"/>
      <c r="F21" s="31">
        <v>11700000</v>
      </c>
      <c r="G21" s="31"/>
      <c r="H21" s="31"/>
      <c r="I21" s="31"/>
      <c r="J21" s="31">
        <v>1300000</v>
      </c>
      <c r="K21" s="31"/>
      <c r="L21" s="31"/>
      <c r="M21" s="31"/>
      <c r="N21" s="31"/>
      <c r="O21" s="31">
        <v>47900</v>
      </c>
      <c r="P21" s="31"/>
      <c r="Q21" s="31">
        <v>6900000</v>
      </c>
      <c r="R21" s="31"/>
      <c r="S21" s="31">
        <v>0</v>
      </c>
      <c r="T21"/>
      <c r="U21"/>
      <c r="V21"/>
      <c r="W21"/>
    </row>
    <row r="22" spans="1:23" x14ac:dyDescent="0.75">
      <c r="A22" s="37">
        <v>2014</v>
      </c>
      <c r="D22" s="32">
        <v>121441</v>
      </c>
      <c r="E22" s="32"/>
      <c r="F22" s="32">
        <v>11684511</v>
      </c>
      <c r="G22" s="32"/>
      <c r="H22" s="32"/>
      <c r="I22" s="32"/>
      <c r="J22" s="38" t="s">
        <v>60</v>
      </c>
      <c r="K22" s="32"/>
      <c r="L22" s="32"/>
      <c r="M22" s="32"/>
      <c r="N22" s="32"/>
      <c r="O22" s="38" t="s">
        <v>60</v>
      </c>
      <c r="P22" s="32"/>
      <c r="Q22" s="38" t="s">
        <v>60</v>
      </c>
      <c r="R22" s="32"/>
      <c r="S22" s="32">
        <v>0</v>
      </c>
    </row>
    <row r="23" spans="1:23" x14ac:dyDescent="0.75">
      <c r="A23" s="18">
        <v>2015</v>
      </c>
      <c r="D23">
        <v>36042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>
        <v>33340</v>
      </c>
      <c r="P23" s="32"/>
      <c r="Q23" s="32"/>
      <c r="R23" s="32"/>
      <c r="S23" s="32"/>
    </row>
    <row r="24" spans="1:23" x14ac:dyDescent="0.75"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1:23" x14ac:dyDescent="0.75"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</sheetData>
  <pageMargins left="0.7" right="0.7" top="0.75" bottom="0.75" header="0.3" footer="0.3"/>
  <pageSetup paperSize="9" orientation="portrait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W20"/>
  <sheetViews>
    <sheetView tabSelected="1" topLeftCell="A4" workbookViewId="0">
      <selection activeCell="E20" sqref="E20"/>
    </sheetView>
  </sheetViews>
  <sheetFormatPr defaultColWidth="8.81640625" defaultRowHeight="14.75" x14ac:dyDescent="0.75"/>
  <cols>
    <col min="1" max="1" width="8.81640625" style="17"/>
    <col min="2" max="2" width="9.1796875" style="17" bestFit="1" customWidth="1"/>
    <col min="3" max="6" width="8.81640625" style="17"/>
    <col min="7" max="7" width="11.1796875" style="17" bestFit="1" customWidth="1"/>
    <col min="8" max="14" width="8.81640625" style="17"/>
    <col min="15" max="15" width="12.1796875" style="17" bestFit="1" customWidth="1"/>
    <col min="16" max="16384" width="8.81640625" style="17"/>
  </cols>
  <sheetData>
    <row r="1" spans="1:23" ht="44.75" x14ac:dyDescent="0.7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48</v>
      </c>
      <c r="V1" s="15" t="s">
        <v>21</v>
      </c>
      <c r="W1" s="15" t="s">
        <v>22</v>
      </c>
    </row>
    <row r="2" spans="1:23" x14ac:dyDescent="0.75">
      <c r="A2" s="27">
        <v>2000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75">
      <c r="A3" s="27">
        <v>2001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75">
      <c r="A4" s="27">
        <v>2002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75">
      <c r="A5" s="27">
        <v>2003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75">
      <c r="A6" s="27">
        <v>2004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75">
      <c r="A7" s="27">
        <v>2005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75">
      <c r="A8" s="27">
        <v>2006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75">
      <c r="A9" s="27">
        <v>2007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75">
      <c r="A10" s="30">
        <v>2008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75">
      <c r="A11" s="27">
        <v>2009</v>
      </c>
      <c r="B11">
        <f>'PAR-H'!B12+'PAR-L'!B12</f>
        <v>27586919.640000001</v>
      </c>
      <c r="C11">
        <f>'PAR-H'!C12+'PAR-L'!C12</f>
        <v>55155059.079999998</v>
      </c>
      <c r="D11">
        <f>'PAR-H'!D12+'PAR-L'!D12</f>
        <v>516024.94000000006</v>
      </c>
      <c r="E11">
        <f>'PAR-H'!E12+'PAR-L'!E12</f>
        <v>7846840.2699999996</v>
      </c>
      <c r="F11">
        <f>'PAR-H'!F12+'PAR-L'!F12</f>
        <v>11713974.300000001</v>
      </c>
      <c r="G11">
        <f>'PAR-H'!G12+'PAR-L'!G12</f>
        <v>982362683.86000001</v>
      </c>
      <c r="H11">
        <f>'PAR-H'!H12+'PAR-L'!H12</f>
        <v>101184477.23999999</v>
      </c>
      <c r="I11">
        <f>'PAR-H'!I12+'PAR-L'!I12</f>
        <v>3729053.11</v>
      </c>
      <c r="J11">
        <f>'PAR-H'!J12+'PAR-L'!J12</f>
        <v>1098713.3600000001</v>
      </c>
      <c r="K11">
        <f>'PAR-H'!K12+'PAR-L'!K12</f>
        <v>34513644.060000002</v>
      </c>
      <c r="L11">
        <f>'PAR-H'!L12+'PAR-L'!L12</f>
        <v>24051016.559999999</v>
      </c>
      <c r="M11">
        <f>'PAR-H'!M12+'PAR-L'!M12</f>
        <v>179000018.00999999</v>
      </c>
      <c r="N11">
        <f>'PAR-H'!N12+'PAR-L'!N12</f>
        <v>6732157</v>
      </c>
      <c r="O11">
        <f>'PAR-H'!O12+'PAR-L'!O12</f>
        <v>690188626.83000004</v>
      </c>
      <c r="P11">
        <f>'PAR-H'!P12+'PAR-L'!P12</f>
        <v>73387215.812709793</v>
      </c>
      <c r="Q11">
        <f>'PAR-H'!Q12+'PAR-L'!Q12</f>
        <v>3383297.54</v>
      </c>
      <c r="R11">
        <f>'PAR-H'!R12+'PAR-L'!R12</f>
        <v>517936.32</v>
      </c>
      <c r="S11">
        <f>'PAR-H'!S12+'PAR-L'!S12</f>
        <v>4654678.13</v>
      </c>
      <c r="T11">
        <f>'PAR-H'!T12+'PAR-L'!T12</f>
        <v>33882019</v>
      </c>
      <c r="U11">
        <f>'PAR-H'!U12+'PAR-L'!U12</f>
        <v>1133593</v>
      </c>
      <c r="V11">
        <f>'PAR-H'!V12+'PAR-L'!V12</f>
        <v>237390.12</v>
      </c>
      <c r="W11">
        <f>'PAR-H'!W12+'PAR-L'!W12</f>
        <v>79262010</v>
      </c>
    </row>
    <row r="12" spans="1:23" x14ac:dyDescent="0.75">
      <c r="A12" s="27">
        <v>2010</v>
      </c>
      <c r="B12">
        <f>'PAR-H'!B14+'PAR-L'!B14+'PAR-AF'!B14</f>
        <v>30783508.140000001</v>
      </c>
      <c r="C12">
        <f>'PAR-H'!C14+'PAR-L'!C14+'PAR-AF'!C14</f>
        <v>50555324.539999999</v>
      </c>
      <c r="D12">
        <f>'PAR-H'!D14+'PAR-L'!D14+'PAR-AF'!D14</f>
        <v>537195.6</v>
      </c>
      <c r="E12">
        <f>'PAR-H'!E14+'PAR-L'!E14+'PAR-AF'!E14</f>
        <v>7493275.1500000004</v>
      </c>
      <c r="F12">
        <f>'PAR-H'!F14+'PAR-L'!F14+'PAR-AF'!F14</f>
        <v>14992000</v>
      </c>
      <c r="G12">
        <f>'PAR-H'!G14+'PAR-L'!G14+'PAR-AF'!G14</f>
        <v>1004183748.14</v>
      </c>
      <c r="H12">
        <f>'PAR-H'!H14+'PAR-L'!H14+'PAR-AF'!H14</f>
        <v>105543212.28</v>
      </c>
      <c r="I12">
        <f>'PAR-H'!I14+'PAR-L'!I14+'PAR-AF'!I14</f>
        <v>3658527.46</v>
      </c>
      <c r="J12">
        <f>'PAR-H'!J14+'PAR-L'!J14+'PAR-AF'!J14</f>
        <v>759835</v>
      </c>
      <c r="K12">
        <f>'PAR-H'!K14+'PAR-L'!K14+'PAR-AF'!K14</f>
        <v>33094478.280000001</v>
      </c>
      <c r="L12">
        <f>'PAR-H'!L14+'PAR-L'!L14+'PAR-AF'!L14</f>
        <v>22918913.460000001</v>
      </c>
      <c r="M12">
        <f>'PAR-H'!M14+'PAR-L'!M14+'PAR-AF'!M14</f>
        <v>171857449.16999999</v>
      </c>
      <c r="N12">
        <f>'PAR-H'!N14+'PAR-L'!N14+'PAR-AF'!N14</f>
        <v>6858266</v>
      </c>
      <c r="O12">
        <f>'PAR-H'!O14+'PAR-L'!O14+'PAR-AF'!O14</f>
        <v>684080927.51999998</v>
      </c>
      <c r="P12">
        <f>'PAR-H'!P14+'PAR-L'!P14+'PAR-AF'!P14</f>
        <v>74406607.127810895</v>
      </c>
      <c r="Q12">
        <f>'PAR-H'!Q14+'PAR-L'!Q14+'PAR-AF'!Q14</f>
        <v>3573849</v>
      </c>
      <c r="R12">
        <f>'PAR-H'!R14+'PAR-L'!R14+'PAR-AF'!R14</f>
        <v>532766.52</v>
      </c>
      <c r="S12">
        <f>'PAR-H'!S14+'PAR-L'!S14+'PAR-AF'!S14</f>
        <v>4876833</v>
      </c>
      <c r="T12">
        <f>'PAR-H'!T14+'PAR-L'!T14+'PAR-AF'!T14</f>
        <v>34561117</v>
      </c>
      <c r="U12">
        <f>'PAR-H'!U14+'PAR-L'!U14+'PAR-AF'!U14</f>
        <v>1124355</v>
      </c>
      <c r="V12">
        <f>'PAR-H'!V14+'PAR-L'!V14+'PAR-AF'!V14</f>
        <v>237254.49</v>
      </c>
      <c r="W12">
        <f>'PAR-H'!W14+'PAR-L'!W14+'PAR-AF'!W14</f>
        <v>79063600.5</v>
      </c>
    </row>
    <row r="13" spans="1:23" x14ac:dyDescent="0.75">
      <c r="A13" s="27">
        <v>2011</v>
      </c>
      <c r="B13"/>
      <c r="C13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/>
      <c r="U13"/>
      <c r="V13"/>
      <c r="W13"/>
    </row>
    <row r="14" spans="1:23" x14ac:dyDescent="0.75">
      <c r="A14" s="27">
        <v>2012</v>
      </c>
      <c r="B14"/>
      <c r="C14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/>
      <c r="U14"/>
      <c r="V14"/>
      <c r="W14"/>
    </row>
    <row r="15" spans="1:23" x14ac:dyDescent="0.75">
      <c r="A15" s="27">
        <v>2013</v>
      </c>
      <c r="B15"/>
      <c r="C15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/>
      <c r="U15"/>
      <c r="V15"/>
      <c r="W15"/>
    </row>
    <row r="16" spans="1:23" x14ac:dyDescent="0.75">
      <c r="A16" s="27">
        <v>2014</v>
      </c>
      <c r="B16">
        <f>'PAR-H'!B22+'PAR-L'!B22+'PAR-AF'!B22</f>
        <v>23902611.127471399</v>
      </c>
      <c r="C16">
        <f>'PAR-H'!C22+'PAR-L'!C22+'PAR-AF'!C22</f>
        <v>16480430.346799999</v>
      </c>
      <c r="D16">
        <f>'PAR-H'!D22+'PAR-L'!D22+'PAR-AF'!D22</f>
        <v>121441</v>
      </c>
      <c r="E16">
        <f>'PAR-H'!E22+'PAR-L'!E22+'PAR-AF'!E22</f>
        <v>10839973.337453701</v>
      </c>
      <c r="F16">
        <f>'PAR-H'!F22+'PAR-L'!F22+'PAR-AF'!F22</f>
        <v>11684511</v>
      </c>
      <c r="G16">
        <f>'PAR-H'!G22+'PAR-L'!G22+'PAR-AF'!G22</f>
        <v>1178715304.1300001</v>
      </c>
      <c r="H16">
        <f>'PAR-H'!H22+'PAR-L'!H22+'PAR-AF'!H22</f>
        <v>66484154.937762</v>
      </c>
      <c r="I16">
        <f>'PAR-H'!I22+'PAR-L'!I22+'PAR-AF'!I22</f>
        <v>6194945.1238950901</v>
      </c>
      <c r="J16">
        <f>'PAR-AF'!J21</f>
        <v>1300000</v>
      </c>
      <c r="K16">
        <f>'PAR-H'!K22+'PAR-L'!K22+'PAR-AF'!K22</f>
        <v>31804541.367345296</v>
      </c>
      <c r="L16">
        <f>'PAR-H'!L22+'PAR-L'!L22+'PAR-AF'!L22</f>
        <v>13509780.158</v>
      </c>
      <c r="M16">
        <f>'PAR-H'!M22+'PAR-L'!M22+'PAR-AF'!M22</f>
        <v>181918666.26689801</v>
      </c>
      <c r="N16">
        <f>'PAR-H'!N22+'PAR-L'!N22+'PAR-AF'!N22</f>
        <v>7463577</v>
      </c>
      <c r="O16">
        <f>'PAR-H'!O22+'PAR-L'!O22</f>
        <v>575984744.22021198</v>
      </c>
      <c r="P16">
        <f>'PAR-H'!P22+'PAR-L'!P22+'PAR-AF'!P22</f>
        <v>60457356.3866264</v>
      </c>
      <c r="Q16">
        <f>'PAR-AF'!Q21</f>
        <v>6900000</v>
      </c>
      <c r="R16">
        <f>'PAR-H'!R22+'PAR-L'!R22+'PAR-AF'!R22</f>
        <v>566449.29</v>
      </c>
      <c r="S16">
        <f>'PAR-AF'!S13</f>
        <v>4880000</v>
      </c>
      <c r="T16">
        <f>'PAR-H'!T22+'PAR-L'!T22+'PAR-AF'!T22</f>
        <v>33862989.5</v>
      </c>
      <c r="U16">
        <f>'PAR-H'!U22+'PAR-L'!U22+'PAR-AF'!U22</f>
        <v>1038282.18303272</v>
      </c>
      <c r="V16">
        <f>'PAR-H'!V22+'PAR-L'!V22+'PAR-AF'!V22</f>
        <v>258883</v>
      </c>
      <c r="W16">
        <f>'PAR-H'!W22+'PAR-L'!W22+'PAR-AF'!W22</f>
        <v>68114963.993358403</v>
      </c>
    </row>
    <row r="17" spans="1:23" s="39" customFormat="1" x14ac:dyDescent="0.75">
      <c r="A17" s="35">
        <v>2014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23" x14ac:dyDescent="0.75">
      <c r="A18" s="30">
        <v>2015</v>
      </c>
      <c r="B18" s="17">
        <f>'PAR-H'!B23+'PAR-L'!B23+'PAR-AF'!B23</f>
        <v>24582076</v>
      </c>
      <c r="C18" s="17">
        <f>'PAR-H'!C23+'PAR-L'!C23+'PAR-AF'!C23</f>
        <v>16679149</v>
      </c>
      <c r="D18" s="17">
        <f>'PAR-H'!D23+'PAR-L'!D23+'PAR-AF'!D23</f>
        <v>36042</v>
      </c>
      <c r="E18" s="17">
        <f>'PAR-H'!E23+'PAR-L'!E23+'PAR-AF'!E23</f>
        <v>11016604</v>
      </c>
      <c r="F18" s="17">
        <f>'PAR-H'!F23+'PAR-L'!F23+'PAR-AF'!F23</f>
        <v>0</v>
      </c>
      <c r="G18" s="17">
        <f>'PAR-H'!G23+'PAR-L'!G23+'PAR-AF'!G23</f>
        <v>1193055980</v>
      </c>
      <c r="H18" s="17">
        <f>'PAR-H'!H23+'PAR-L'!H23+'PAR-AF'!H23</f>
        <v>67296487</v>
      </c>
      <c r="I18" s="17">
        <f>'PAR-H'!I23+'PAR-L'!I23+'PAR-AF'!I23</f>
        <v>6299338</v>
      </c>
      <c r="J18" s="17">
        <f>'PAR-H'!J23+'PAR-L'!J23+'PAR-AF'!J23</f>
        <v>0</v>
      </c>
      <c r="K18" s="17">
        <f>'PAR-H'!K23+'PAR-L'!K23+'PAR-AF'!K23</f>
        <v>32078320</v>
      </c>
      <c r="L18" s="17">
        <f>'PAR-H'!L23+'PAR-L'!L23+'PAR-AF'!L23</f>
        <v>13672319</v>
      </c>
      <c r="M18" s="17">
        <f>'PAR-H'!M23+'PAR-L'!M23+'PAR-AF'!M23</f>
        <v>185733706</v>
      </c>
      <c r="N18" s="17">
        <f>'PAR-H'!N23+'PAR-L'!N23+'PAR-AF'!N23</f>
        <v>7619321</v>
      </c>
      <c r="O18" s="17">
        <f>'PAR-H'!O23+'PAR-L'!O23+'PAR-AF'!O23</f>
        <v>33340</v>
      </c>
      <c r="P18" s="17">
        <f>'PAR-H'!P23+'PAR-L'!P23+'PAR-AF'!P23</f>
        <v>61409115</v>
      </c>
      <c r="Q18" s="17">
        <f>'PAR-H'!Q23+'PAR-L'!Q23+'PAR-AF'!Q23</f>
        <v>0</v>
      </c>
      <c r="R18" s="17">
        <f>'PAR-H'!R23+'PAR-L'!R23+'PAR-AF'!R23</f>
        <v>577755</v>
      </c>
      <c r="S18" s="17">
        <f>'PAR-H'!S23+'PAR-L'!S23+'PAR-AF'!S23</f>
        <v>0</v>
      </c>
      <c r="T18" s="17">
        <f>'PAR-H'!T23+'PAR-L'!T23+'PAR-AF'!T23</f>
        <v>33979680</v>
      </c>
      <c r="U18" s="17">
        <f>'PAR-H'!U23+'PAR-L'!U23+'PAR-AF'!U23</f>
        <v>1062868</v>
      </c>
      <c r="V18" s="17">
        <f>'PAR-H'!V23+'PAR-L'!V23+'PAR-AF'!V23</f>
        <v>264652</v>
      </c>
      <c r="W18" s="17">
        <f>'PAR-H'!W23+'PAR-L'!W23+'PAR-AF'!W23</f>
        <v>68869834</v>
      </c>
    </row>
    <row r="19" spans="1:23" x14ac:dyDescent="0.75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1:23" x14ac:dyDescent="0.75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"/>
  <sheetViews>
    <sheetView workbookViewId="0"/>
  </sheetViews>
  <sheetFormatPr defaultColWidth="8.81640625" defaultRowHeight="14.75" x14ac:dyDescent="0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ColWidth="8.81640625" defaultRowHeight="14.75" x14ac:dyDescent="0.75"/>
  <cols>
    <col min="1" max="16384" width="8.81640625" style="1"/>
  </cols>
  <sheetData>
    <row r="1" spans="1:23" ht="44.75" x14ac:dyDescent="0.75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48</v>
      </c>
      <c r="V1" s="3" t="s">
        <v>21</v>
      </c>
      <c r="W1" s="3" t="s">
        <v>22</v>
      </c>
    </row>
    <row r="2" spans="1:23" x14ac:dyDescent="0.75">
      <c r="A2" s="6">
        <v>2000</v>
      </c>
      <c r="B2" s="7">
        <v>5115</v>
      </c>
      <c r="C2">
        <v>39475</v>
      </c>
      <c r="D2">
        <v>2738</v>
      </c>
      <c r="E2">
        <v>46150</v>
      </c>
      <c r="F2"/>
      <c r="G2">
        <v>1047218</v>
      </c>
      <c r="H2">
        <v>100716</v>
      </c>
      <c r="I2">
        <v>38271</v>
      </c>
      <c r="J2">
        <v>6000</v>
      </c>
      <c r="K2">
        <v>95499</v>
      </c>
      <c r="L2">
        <v>560</v>
      </c>
      <c r="M2"/>
      <c r="N2">
        <v>63591</v>
      </c>
      <c r="O2"/>
      <c r="P2">
        <v>25912</v>
      </c>
      <c r="Q2"/>
      <c r="R2">
        <v>46703</v>
      </c>
      <c r="S2">
        <v>59650</v>
      </c>
      <c r="T2">
        <v>43717</v>
      </c>
      <c r="U2"/>
      <c r="V2">
        <v>3226</v>
      </c>
      <c r="W2">
        <v>58377</v>
      </c>
    </row>
    <row r="3" spans="1:23" x14ac:dyDescent="0.75">
      <c r="A3" s="6">
        <v>2001</v>
      </c>
      <c r="B3" s="7"/>
      <c r="C3">
        <v>39274</v>
      </c>
      <c r="D3">
        <v>2915</v>
      </c>
      <c r="E3">
        <v>37105</v>
      </c>
      <c r="F3">
        <v>0</v>
      </c>
      <c r="G3">
        <v>1005236</v>
      </c>
      <c r="H3">
        <v>82927</v>
      </c>
      <c r="I3">
        <v>25851</v>
      </c>
      <c r="J3">
        <v>5643</v>
      </c>
      <c r="K3">
        <v>130029</v>
      </c>
      <c r="L3">
        <v>428</v>
      </c>
      <c r="M3">
        <v>41771</v>
      </c>
      <c r="N3">
        <v>74117</v>
      </c>
      <c r="O3">
        <v>3732</v>
      </c>
      <c r="P3">
        <v>18006</v>
      </c>
      <c r="Q3"/>
      <c r="R3">
        <v>50806</v>
      </c>
      <c r="S3">
        <v>10600</v>
      </c>
      <c r="T3">
        <v>29061</v>
      </c>
      <c r="U3"/>
      <c r="V3">
        <v>3402</v>
      </c>
      <c r="W3">
        <v>52801</v>
      </c>
    </row>
    <row r="4" spans="1:23" x14ac:dyDescent="0.75">
      <c r="A4" s="6">
        <v>2002</v>
      </c>
      <c r="B4" s="7">
        <v>84528</v>
      </c>
      <c r="C4">
        <v>46418</v>
      </c>
      <c r="D4">
        <v>3207</v>
      </c>
      <c r="E4">
        <v>33010</v>
      </c>
      <c r="F4">
        <v>0</v>
      </c>
      <c r="G4">
        <v>897446</v>
      </c>
      <c r="H4">
        <v>93419</v>
      </c>
      <c r="I4">
        <v>20696</v>
      </c>
      <c r="J4">
        <v>5486</v>
      </c>
      <c r="K4">
        <v>133187</v>
      </c>
      <c r="L4">
        <v>2165</v>
      </c>
      <c r="M4">
        <v>32591</v>
      </c>
      <c r="N4">
        <v>58403</v>
      </c>
      <c r="O4">
        <v>5753</v>
      </c>
      <c r="P4">
        <v>22831</v>
      </c>
      <c r="Q4"/>
      <c r="R4">
        <v>50090</v>
      </c>
      <c r="S4">
        <v>4848</v>
      </c>
      <c r="T4">
        <v>20389</v>
      </c>
      <c r="U4">
        <v>26651</v>
      </c>
      <c r="V4">
        <v>7016</v>
      </c>
      <c r="W4">
        <v>36961</v>
      </c>
    </row>
    <row r="5" spans="1:23" x14ac:dyDescent="0.75">
      <c r="A5" s="6">
        <v>2003</v>
      </c>
      <c r="B5" s="7">
        <v>44243</v>
      </c>
      <c r="C5">
        <v>41356</v>
      </c>
      <c r="D5">
        <v>1518</v>
      </c>
      <c r="E5">
        <v>36338</v>
      </c>
      <c r="F5">
        <v>0</v>
      </c>
      <c r="G5">
        <v>857101</v>
      </c>
      <c r="H5">
        <v>74968</v>
      </c>
      <c r="I5">
        <v>18307</v>
      </c>
      <c r="J5">
        <v>2756</v>
      </c>
      <c r="K5">
        <v>138178</v>
      </c>
      <c r="L5">
        <v>1195</v>
      </c>
      <c r="M5">
        <v>39944</v>
      </c>
      <c r="N5">
        <v>54653</v>
      </c>
      <c r="O5">
        <v>3497</v>
      </c>
      <c r="P5">
        <v>32948</v>
      </c>
      <c r="Q5"/>
      <c r="R5">
        <v>64910</v>
      </c>
      <c r="S5">
        <v>1273</v>
      </c>
      <c r="T5">
        <v>19024</v>
      </c>
      <c r="U5">
        <v>33411</v>
      </c>
      <c r="V5">
        <v>8406</v>
      </c>
      <c r="W5">
        <v>29786</v>
      </c>
    </row>
    <row r="6" spans="1:23" x14ac:dyDescent="0.75">
      <c r="A6" s="6">
        <v>2004</v>
      </c>
      <c r="B6" s="7">
        <v>12789</v>
      </c>
      <c r="C6">
        <v>46402</v>
      </c>
      <c r="D6">
        <v>966</v>
      </c>
      <c r="E6">
        <v>31129</v>
      </c>
      <c r="F6">
        <v>0</v>
      </c>
      <c r="G6">
        <v>890152</v>
      </c>
      <c r="H6">
        <v>123962</v>
      </c>
      <c r="I6">
        <v>15648</v>
      </c>
      <c r="J6">
        <v>2496</v>
      </c>
      <c r="K6">
        <v>114523</v>
      </c>
      <c r="L6">
        <v>743</v>
      </c>
      <c r="M6">
        <v>32761</v>
      </c>
      <c r="N6">
        <v>63053</v>
      </c>
      <c r="O6">
        <v>3879</v>
      </c>
      <c r="P6">
        <v>29018</v>
      </c>
      <c r="Q6"/>
      <c r="R6">
        <v>64449</v>
      </c>
      <c r="S6">
        <v>549</v>
      </c>
      <c r="T6">
        <v>13371</v>
      </c>
      <c r="U6">
        <v>39164</v>
      </c>
      <c r="V6">
        <v>6999</v>
      </c>
      <c r="W6">
        <v>19228</v>
      </c>
    </row>
    <row r="7" spans="1:23" x14ac:dyDescent="0.75">
      <c r="A7" s="6">
        <v>2005</v>
      </c>
      <c r="B7" s="7">
        <v>5917</v>
      </c>
      <c r="C7">
        <v>37679</v>
      </c>
      <c r="D7">
        <v>853</v>
      </c>
      <c r="E7">
        <v>17482</v>
      </c>
      <c r="F7">
        <v>0</v>
      </c>
      <c r="G7">
        <v>805077</v>
      </c>
      <c r="H7">
        <v>146353</v>
      </c>
      <c r="I7">
        <v>13106</v>
      </c>
      <c r="J7">
        <v>2222</v>
      </c>
      <c r="K7">
        <v>124644</v>
      </c>
      <c r="L7">
        <v>1181</v>
      </c>
      <c r="M7">
        <v>42056</v>
      </c>
      <c r="N7">
        <v>62926</v>
      </c>
      <c r="O7">
        <v>3588</v>
      </c>
      <c r="P7">
        <v>20033</v>
      </c>
      <c r="Q7"/>
      <c r="R7">
        <v>54001</v>
      </c>
      <c r="S7">
        <v>134</v>
      </c>
      <c r="T7">
        <v>14670</v>
      </c>
      <c r="U7">
        <v>43093</v>
      </c>
      <c r="V7">
        <v>3817</v>
      </c>
      <c r="W7">
        <v>14394</v>
      </c>
    </row>
    <row r="8" spans="1:23" x14ac:dyDescent="0.75">
      <c r="A8" s="6">
        <v>2006</v>
      </c>
      <c r="B8" s="7">
        <v>6216</v>
      </c>
      <c r="C8">
        <v>24828</v>
      </c>
      <c r="D8">
        <v>772</v>
      </c>
      <c r="E8">
        <v>24779</v>
      </c>
      <c r="F8">
        <v>0</v>
      </c>
      <c r="G8">
        <v>840360</v>
      </c>
      <c r="H8">
        <v>165108</v>
      </c>
      <c r="I8">
        <v>28347</v>
      </c>
      <c r="J8">
        <v>1790</v>
      </c>
      <c r="K8">
        <v>149399</v>
      </c>
      <c r="L8">
        <v>1358</v>
      </c>
      <c r="M8">
        <v>37837</v>
      </c>
      <c r="N8">
        <v>62038</v>
      </c>
      <c r="O8">
        <v>2808</v>
      </c>
      <c r="P8">
        <v>24515</v>
      </c>
      <c r="Q8"/>
      <c r="R8">
        <v>54441</v>
      </c>
      <c r="S8">
        <v>27</v>
      </c>
      <c r="T8">
        <v>14124</v>
      </c>
      <c r="U8">
        <v>37896</v>
      </c>
      <c r="V8">
        <v>3522</v>
      </c>
      <c r="W8">
        <v>18140</v>
      </c>
    </row>
    <row r="9" spans="1:23" x14ac:dyDescent="0.75">
      <c r="A9" s="6">
        <v>2007</v>
      </c>
      <c r="B9" s="7">
        <v>6283</v>
      </c>
      <c r="C9">
        <v>46803</v>
      </c>
      <c r="D9">
        <v>379</v>
      </c>
      <c r="E9">
        <v>17094</v>
      </c>
      <c r="F9">
        <v>0</v>
      </c>
      <c r="G9">
        <v>744049</v>
      </c>
      <c r="H9">
        <v>158135</v>
      </c>
      <c r="I9">
        <v>17178</v>
      </c>
      <c r="J9">
        <v>1979</v>
      </c>
      <c r="K9">
        <v>152027</v>
      </c>
      <c r="L9">
        <v>1391</v>
      </c>
      <c r="M9">
        <v>39871</v>
      </c>
      <c r="N9">
        <v>67929</v>
      </c>
      <c r="O9">
        <v>1754</v>
      </c>
      <c r="P9">
        <v>9016</v>
      </c>
      <c r="Q9"/>
      <c r="R9">
        <v>48751</v>
      </c>
      <c r="S9">
        <v>8</v>
      </c>
      <c r="T9">
        <v>16667</v>
      </c>
      <c r="U9">
        <v>34325</v>
      </c>
      <c r="V9">
        <v>2484</v>
      </c>
      <c r="W9">
        <v>11470</v>
      </c>
    </row>
    <row r="10" spans="1:23" x14ac:dyDescent="0.75">
      <c r="A10" s="12">
        <v>2008</v>
      </c>
      <c r="B10" s="7">
        <v>4355</v>
      </c>
      <c r="C10">
        <v>70281</v>
      </c>
      <c r="D10">
        <v>181</v>
      </c>
      <c r="E10">
        <v>37014</v>
      </c>
      <c r="F10">
        <v>0</v>
      </c>
      <c r="G10">
        <v>779163</v>
      </c>
      <c r="H10">
        <v>141127</v>
      </c>
      <c r="I10">
        <v>18938</v>
      </c>
      <c r="J10">
        <v>2559</v>
      </c>
      <c r="K10">
        <v>170630</v>
      </c>
      <c r="L10">
        <v>792</v>
      </c>
      <c r="M10">
        <v>24586</v>
      </c>
      <c r="N10">
        <v>66202</v>
      </c>
      <c r="O10">
        <v>1327</v>
      </c>
      <c r="P10">
        <v>12039</v>
      </c>
      <c r="Q10">
        <v>11</v>
      </c>
      <c r="R10">
        <v>29576</v>
      </c>
      <c r="S10">
        <v>47</v>
      </c>
      <c r="T10">
        <v>12254</v>
      </c>
      <c r="U10">
        <v>34678</v>
      </c>
      <c r="V10">
        <v>1623</v>
      </c>
      <c r="W10">
        <v>8901</v>
      </c>
    </row>
    <row r="11" spans="1:23" x14ac:dyDescent="0.75">
      <c r="A11" s="6">
        <v>2009</v>
      </c>
      <c r="B11" s="7">
        <v>4026</v>
      </c>
      <c r="C11">
        <v>18350</v>
      </c>
      <c r="D11">
        <v>644</v>
      </c>
      <c r="E11">
        <v>18637</v>
      </c>
      <c r="F11">
        <v>0</v>
      </c>
      <c r="G11">
        <v>842705</v>
      </c>
      <c r="H11">
        <v>221270</v>
      </c>
      <c r="I11">
        <v>5332</v>
      </c>
      <c r="J11">
        <v>2129</v>
      </c>
      <c r="K11">
        <v>124251</v>
      </c>
      <c r="L11">
        <v>762</v>
      </c>
      <c r="M11">
        <v>37084</v>
      </c>
      <c r="N11">
        <v>50349</v>
      </c>
      <c r="O11">
        <v>948</v>
      </c>
      <c r="P11">
        <v>14074</v>
      </c>
      <c r="Q11">
        <v>26</v>
      </c>
      <c r="R11">
        <v>19813</v>
      </c>
      <c r="S11">
        <v>29</v>
      </c>
      <c r="T11">
        <v>9688</v>
      </c>
      <c r="U11">
        <v>29664</v>
      </c>
      <c r="V11">
        <v>1979</v>
      </c>
      <c r="W11">
        <v>12719</v>
      </c>
    </row>
    <row r="12" spans="1:23" x14ac:dyDescent="0.75">
      <c r="A12" s="6">
        <v>2010</v>
      </c>
      <c r="B12" s="7">
        <v>6142</v>
      </c>
      <c r="C12">
        <v>52049</v>
      </c>
      <c r="D12">
        <v>175</v>
      </c>
      <c r="E12">
        <v>9483</v>
      </c>
      <c r="F12">
        <v>0</v>
      </c>
      <c r="G12">
        <v>834364</v>
      </c>
      <c r="H12">
        <v>242041</v>
      </c>
      <c r="I12">
        <v>4401</v>
      </c>
      <c r="J12">
        <v>1854</v>
      </c>
      <c r="K12">
        <v>72995</v>
      </c>
      <c r="L12">
        <v>766</v>
      </c>
      <c r="M12">
        <v>73857</v>
      </c>
      <c r="N12">
        <v>60824</v>
      </c>
      <c r="O12">
        <v>1295</v>
      </c>
      <c r="P12">
        <v>12038</v>
      </c>
      <c r="Q12">
        <v>51</v>
      </c>
      <c r="R12">
        <v>23092</v>
      </c>
      <c r="S12">
        <v>28</v>
      </c>
      <c r="T12">
        <v>9548</v>
      </c>
      <c r="U12">
        <v>28818</v>
      </c>
      <c r="V12">
        <v>1738</v>
      </c>
      <c r="W12">
        <v>12763</v>
      </c>
    </row>
    <row r="13" spans="1:23" x14ac:dyDescent="0.75">
      <c r="A13" s="6">
        <v>2011</v>
      </c>
      <c r="B13" s="7">
        <v>5581</v>
      </c>
      <c r="C13">
        <v>49194</v>
      </c>
      <c r="D13">
        <v>102</v>
      </c>
      <c r="E13">
        <v>8637</v>
      </c>
      <c r="F13">
        <v>0</v>
      </c>
      <c r="G13">
        <v>665004</v>
      </c>
      <c r="H13">
        <v>232197</v>
      </c>
      <c r="I13">
        <v>5770</v>
      </c>
      <c r="J13">
        <v>1126</v>
      </c>
      <c r="K13">
        <v>62624</v>
      </c>
      <c r="L13">
        <v>249</v>
      </c>
      <c r="M13">
        <v>73925</v>
      </c>
      <c r="N13">
        <v>60317</v>
      </c>
      <c r="O13">
        <v>1410</v>
      </c>
      <c r="P13">
        <v>7043</v>
      </c>
      <c r="Q13">
        <v>56</v>
      </c>
      <c r="R13">
        <v>14537</v>
      </c>
      <c r="S13">
        <v>17</v>
      </c>
      <c r="T13">
        <v>5857</v>
      </c>
      <c r="U13">
        <v>15981</v>
      </c>
      <c r="V13">
        <v>851</v>
      </c>
      <c r="W13">
        <v>10101</v>
      </c>
    </row>
    <row r="14" spans="1:23" x14ac:dyDescent="0.75">
      <c r="A14" s="6">
        <v>2012</v>
      </c>
      <c r="B14" s="7">
        <v>1231</v>
      </c>
      <c r="C14">
        <v>9464</v>
      </c>
      <c r="D14">
        <v>33</v>
      </c>
      <c r="E14">
        <v>19867</v>
      </c>
      <c r="F14">
        <v>0</v>
      </c>
      <c r="G14">
        <v>524370</v>
      </c>
      <c r="H14">
        <v>229255</v>
      </c>
      <c r="I14">
        <v>38461</v>
      </c>
      <c r="J14">
        <v>894</v>
      </c>
      <c r="K14">
        <v>342593</v>
      </c>
      <c r="L14">
        <v>612</v>
      </c>
      <c r="M14">
        <v>97996</v>
      </c>
      <c r="N14">
        <v>58747</v>
      </c>
      <c r="O14">
        <v>1419</v>
      </c>
      <c r="P14">
        <v>4774</v>
      </c>
      <c r="Q14">
        <v>54</v>
      </c>
      <c r="R14">
        <v>14980</v>
      </c>
      <c r="S14">
        <v>41</v>
      </c>
      <c r="T14">
        <v>11553</v>
      </c>
      <c r="U14">
        <v>1962</v>
      </c>
      <c r="V14">
        <v>1727</v>
      </c>
      <c r="W14">
        <v>11448</v>
      </c>
    </row>
    <row r="15" spans="1:23" x14ac:dyDescent="0.75">
      <c r="A15" s="6">
        <v>2013</v>
      </c>
      <c r="B15">
        <v>1877</v>
      </c>
      <c r="C15">
        <v>3602</v>
      </c>
      <c r="D15">
        <v>14</v>
      </c>
      <c r="E15">
        <v>9510</v>
      </c>
      <c r="F15">
        <v>0</v>
      </c>
      <c r="G15">
        <v>463846</v>
      </c>
      <c r="H15">
        <v>191200</v>
      </c>
      <c r="I15">
        <v>25494</v>
      </c>
      <c r="J15">
        <v>663</v>
      </c>
      <c r="K15">
        <v>234986</v>
      </c>
      <c r="L15">
        <v>295</v>
      </c>
      <c r="M15">
        <v>56573</v>
      </c>
      <c r="N15">
        <v>120748</v>
      </c>
      <c r="O15">
        <v>3091</v>
      </c>
      <c r="P15">
        <v>5051</v>
      </c>
      <c r="Q15">
        <v>33</v>
      </c>
      <c r="R15">
        <v>13640</v>
      </c>
      <c r="S15">
        <v>42</v>
      </c>
      <c r="T15">
        <v>14645</v>
      </c>
      <c r="U15">
        <v>373</v>
      </c>
      <c r="V15">
        <v>1039</v>
      </c>
      <c r="W15">
        <v>9532</v>
      </c>
    </row>
    <row r="16" spans="1:23" x14ac:dyDescent="0.75">
      <c r="A16" s="6">
        <v>2014</v>
      </c>
      <c r="B16">
        <v>3000</v>
      </c>
      <c r="C16">
        <v>9727</v>
      </c>
      <c r="D16">
        <v>17</v>
      </c>
      <c r="E16">
        <v>14796</v>
      </c>
      <c r="F16">
        <v>0</v>
      </c>
      <c r="G16">
        <v>722546</v>
      </c>
      <c r="H16">
        <v>142807</v>
      </c>
      <c r="I16">
        <v>25445</v>
      </c>
      <c r="J16">
        <v>409</v>
      </c>
      <c r="K16">
        <v>110324</v>
      </c>
      <c r="L16">
        <v>315</v>
      </c>
      <c r="M16">
        <v>42817</v>
      </c>
      <c r="N16">
        <v>200215</v>
      </c>
      <c r="O16">
        <v>1855</v>
      </c>
      <c r="P16">
        <v>3995</v>
      </c>
      <c r="Q16">
        <v>55</v>
      </c>
      <c r="R16">
        <v>10559</v>
      </c>
      <c r="S16">
        <v>20</v>
      </c>
      <c r="T16">
        <v>14331</v>
      </c>
      <c r="U16">
        <v>203</v>
      </c>
      <c r="V16">
        <v>279</v>
      </c>
      <c r="W16">
        <v>8532</v>
      </c>
    </row>
    <row r="17" spans="1:23" x14ac:dyDescent="0.75">
      <c r="A17" s="6">
        <v>2015</v>
      </c>
      <c r="B17" s="1">
        <v>4004</v>
      </c>
      <c r="C17" s="1">
        <v>6120</v>
      </c>
      <c r="D17" s="1">
        <v>42</v>
      </c>
      <c r="E17" s="9">
        <v>20784</v>
      </c>
      <c r="F17" s="9">
        <v>0</v>
      </c>
      <c r="G17" s="9">
        <v>778821</v>
      </c>
      <c r="H17" s="9">
        <v>116420</v>
      </c>
      <c r="I17" s="9">
        <v>15252</v>
      </c>
      <c r="J17" s="9">
        <v>132</v>
      </c>
      <c r="K17" s="9">
        <v>51519</v>
      </c>
      <c r="L17" s="9">
        <v>87</v>
      </c>
      <c r="M17" s="9">
        <v>38141</v>
      </c>
      <c r="N17" s="9">
        <v>233609</v>
      </c>
      <c r="O17" s="9">
        <v>1</v>
      </c>
      <c r="P17" s="9">
        <v>4343</v>
      </c>
      <c r="Q17" s="9">
        <v>0</v>
      </c>
      <c r="R17" s="9">
        <v>11848</v>
      </c>
      <c r="S17" s="9">
        <v>0</v>
      </c>
      <c r="T17" s="9">
        <v>3348</v>
      </c>
      <c r="U17" s="9">
        <v>56</v>
      </c>
      <c r="V17" s="9">
        <v>150</v>
      </c>
      <c r="W17" s="9">
        <v>4561</v>
      </c>
    </row>
  </sheetData>
  <pageMargins left="0.7" right="0.7" top="0.75" bottom="0.75" header="0.3" footer="0.3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1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ColWidth="8.81640625" defaultRowHeight="14.75" x14ac:dyDescent="0.75"/>
  <cols>
    <col min="1" max="16384" width="8.81640625" style="1"/>
  </cols>
  <sheetData>
    <row r="1" spans="1:23" ht="44.75" x14ac:dyDescent="0.75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48</v>
      </c>
      <c r="V1" s="3" t="s">
        <v>21</v>
      </c>
      <c r="W1" s="3" t="s">
        <v>22</v>
      </c>
    </row>
    <row r="2" spans="1:23" x14ac:dyDescent="0.75">
      <c r="A2" s="6">
        <v>2000</v>
      </c>
      <c r="B2">
        <v>89240</v>
      </c>
      <c r="C2">
        <v>16124</v>
      </c>
      <c r="D2">
        <v>3197</v>
      </c>
      <c r="E2">
        <v>4505</v>
      </c>
      <c r="F2"/>
      <c r="G2">
        <v>984572</v>
      </c>
      <c r="H2">
        <v>156277</v>
      </c>
      <c r="I2">
        <v>1689</v>
      </c>
      <c r="J2">
        <v>5953</v>
      </c>
      <c r="K2">
        <v>21802</v>
      </c>
      <c r="L2">
        <v>7056</v>
      </c>
      <c r="M2"/>
      <c r="N2">
        <v>14721</v>
      </c>
      <c r="O2"/>
      <c r="P2"/>
      <c r="Q2"/>
      <c r="R2">
        <v>21322</v>
      </c>
      <c r="S2">
        <v>150389</v>
      </c>
      <c r="T2">
        <v>37975</v>
      </c>
      <c r="U2"/>
      <c r="V2">
        <v>2972</v>
      </c>
      <c r="W2">
        <v>15935</v>
      </c>
    </row>
    <row r="3" spans="1:23" x14ac:dyDescent="0.75">
      <c r="A3" s="6">
        <v>2001</v>
      </c>
      <c r="B3"/>
      <c r="C3">
        <v>14942</v>
      </c>
      <c r="D3">
        <v>2805</v>
      </c>
      <c r="E3">
        <v>4408</v>
      </c>
      <c r="F3">
        <v>115615</v>
      </c>
      <c r="G3">
        <v>1080248</v>
      </c>
      <c r="H3">
        <v>184665</v>
      </c>
      <c r="I3">
        <v>1204</v>
      </c>
      <c r="J3">
        <v>6315</v>
      </c>
      <c r="K3">
        <v>35783</v>
      </c>
      <c r="L3">
        <v>6216</v>
      </c>
      <c r="M3">
        <v>83504</v>
      </c>
      <c r="N3">
        <v>18113</v>
      </c>
      <c r="O3">
        <v>17295</v>
      </c>
      <c r="P3"/>
      <c r="Q3"/>
      <c r="R3">
        <v>25649</v>
      </c>
      <c r="S3">
        <v>55922</v>
      </c>
      <c r="T3">
        <v>34467</v>
      </c>
      <c r="U3"/>
      <c r="V3">
        <v>4236</v>
      </c>
      <c r="W3">
        <v>15898</v>
      </c>
    </row>
    <row r="4" spans="1:23" x14ac:dyDescent="0.75">
      <c r="A4" s="6">
        <v>2002</v>
      </c>
      <c r="B4">
        <v>330083</v>
      </c>
      <c r="C4">
        <v>15851</v>
      </c>
      <c r="D4">
        <v>3015</v>
      </c>
      <c r="E4">
        <v>4386</v>
      </c>
      <c r="F4">
        <v>98852</v>
      </c>
      <c r="G4">
        <v>943781</v>
      </c>
      <c r="H4">
        <v>180374</v>
      </c>
      <c r="I4">
        <v>712</v>
      </c>
      <c r="J4">
        <v>4921</v>
      </c>
      <c r="K4">
        <v>35030</v>
      </c>
      <c r="L4">
        <v>10621</v>
      </c>
      <c r="M4">
        <v>75046</v>
      </c>
      <c r="N4">
        <v>14187</v>
      </c>
      <c r="O4">
        <v>19581</v>
      </c>
      <c r="P4"/>
      <c r="Q4"/>
      <c r="R4">
        <v>24822</v>
      </c>
      <c r="S4">
        <v>36563</v>
      </c>
      <c r="T4">
        <v>24166</v>
      </c>
      <c r="U4">
        <v>11148</v>
      </c>
      <c r="V4">
        <v>7210</v>
      </c>
      <c r="W4">
        <v>10846</v>
      </c>
    </row>
    <row r="5" spans="1:23" x14ac:dyDescent="0.75">
      <c r="A5" s="6">
        <v>2003</v>
      </c>
      <c r="B5">
        <v>316697</v>
      </c>
      <c r="C5">
        <v>13298</v>
      </c>
      <c r="D5">
        <v>2126</v>
      </c>
      <c r="E5">
        <v>5179</v>
      </c>
      <c r="F5">
        <v>16538</v>
      </c>
      <c r="G5">
        <v>1012302</v>
      </c>
      <c r="H5">
        <v>148097</v>
      </c>
      <c r="I5">
        <v>574</v>
      </c>
      <c r="J5">
        <v>3127</v>
      </c>
      <c r="K5">
        <v>35151</v>
      </c>
      <c r="L5">
        <v>8200</v>
      </c>
      <c r="M5">
        <v>85176</v>
      </c>
      <c r="N5">
        <v>14055</v>
      </c>
      <c r="O5">
        <v>24852</v>
      </c>
      <c r="P5"/>
      <c r="Q5"/>
      <c r="R5">
        <v>27399</v>
      </c>
      <c r="S5">
        <v>9237</v>
      </c>
      <c r="T5">
        <v>18331</v>
      </c>
      <c r="U5">
        <v>15392</v>
      </c>
      <c r="V5">
        <v>6582</v>
      </c>
      <c r="W5">
        <v>9004</v>
      </c>
    </row>
    <row r="6" spans="1:23" x14ac:dyDescent="0.75">
      <c r="A6" s="6">
        <v>2004</v>
      </c>
      <c r="B6">
        <v>229233</v>
      </c>
      <c r="C6">
        <v>12492</v>
      </c>
      <c r="D6">
        <v>1580</v>
      </c>
      <c r="E6">
        <v>5709</v>
      </c>
      <c r="F6">
        <v>15827</v>
      </c>
      <c r="G6">
        <v>1025211</v>
      </c>
      <c r="H6">
        <v>180974</v>
      </c>
      <c r="I6">
        <v>491</v>
      </c>
      <c r="J6">
        <v>3167</v>
      </c>
      <c r="K6">
        <v>34045</v>
      </c>
      <c r="L6">
        <v>3892</v>
      </c>
      <c r="M6">
        <v>93385</v>
      </c>
      <c r="N6">
        <v>18730</v>
      </c>
      <c r="O6">
        <v>23138</v>
      </c>
      <c r="P6"/>
      <c r="Q6"/>
      <c r="R6">
        <v>25927</v>
      </c>
      <c r="S6">
        <v>3171</v>
      </c>
      <c r="T6">
        <v>13319</v>
      </c>
      <c r="U6">
        <v>16158</v>
      </c>
      <c r="V6">
        <v>6350</v>
      </c>
      <c r="W6">
        <v>5681</v>
      </c>
    </row>
    <row r="7" spans="1:23" x14ac:dyDescent="0.75">
      <c r="A7" s="6">
        <v>2005</v>
      </c>
      <c r="B7">
        <v>110527</v>
      </c>
      <c r="C7">
        <v>10442</v>
      </c>
      <c r="D7">
        <v>871</v>
      </c>
      <c r="E7">
        <v>9004</v>
      </c>
      <c r="F7">
        <v>6728</v>
      </c>
      <c r="G7">
        <v>1011492</v>
      </c>
      <c r="H7">
        <v>169041</v>
      </c>
      <c r="I7">
        <v>473</v>
      </c>
      <c r="J7">
        <v>2729</v>
      </c>
      <c r="K7">
        <v>37014</v>
      </c>
      <c r="L7">
        <v>5691</v>
      </c>
      <c r="M7">
        <v>85748</v>
      </c>
      <c r="N7">
        <v>22833</v>
      </c>
      <c r="O7">
        <v>18187</v>
      </c>
      <c r="P7">
        <v>6482</v>
      </c>
      <c r="Q7"/>
      <c r="R7">
        <v>22515</v>
      </c>
      <c r="S7">
        <v>1506</v>
      </c>
      <c r="T7">
        <v>14921</v>
      </c>
      <c r="U7">
        <v>15523</v>
      </c>
      <c r="V7">
        <v>4453</v>
      </c>
      <c r="W7">
        <v>5102</v>
      </c>
    </row>
    <row r="8" spans="1:23" x14ac:dyDescent="0.75">
      <c r="A8" s="6">
        <v>2006</v>
      </c>
      <c r="B8">
        <v>79913</v>
      </c>
      <c r="C8">
        <v>8029</v>
      </c>
      <c r="D8">
        <v>963</v>
      </c>
      <c r="E8">
        <v>7551</v>
      </c>
      <c r="F8">
        <v>6913</v>
      </c>
      <c r="G8">
        <v>944769</v>
      </c>
      <c r="H8">
        <v>182489</v>
      </c>
      <c r="I8">
        <v>316</v>
      </c>
      <c r="J8">
        <v>2774</v>
      </c>
      <c r="K8">
        <v>50667</v>
      </c>
      <c r="L8">
        <v>3932</v>
      </c>
      <c r="M8">
        <v>86999</v>
      </c>
      <c r="N8">
        <v>22744</v>
      </c>
      <c r="O8">
        <v>32345</v>
      </c>
      <c r="P8">
        <v>8839</v>
      </c>
      <c r="Q8"/>
      <c r="R8">
        <v>20971</v>
      </c>
      <c r="S8">
        <v>564</v>
      </c>
      <c r="T8">
        <v>15991</v>
      </c>
      <c r="U8">
        <v>13477</v>
      </c>
      <c r="V8">
        <v>4405</v>
      </c>
      <c r="W8">
        <v>4497</v>
      </c>
    </row>
    <row r="9" spans="1:23" x14ac:dyDescent="0.75">
      <c r="A9" s="6">
        <v>2007</v>
      </c>
      <c r="B9">
        <v>85919</v>
      </c>
      <c r="C9">
        <v>13063</v>
      </c>
      <c r="D9">
        <v>414</v>
      </c>
      <c r="E9">
        <v>4987</v>
      </c>
      <c r="F9">
        <v>4795</v>
      </c>
      <c r="G9">
        <v>767851</v>
      </c>
      <c r="H9">
        <v>175657</v>
      </c>
      <c r="I9">
        <v>193</v>
      </c>
      <c r="J9">
        <v>2862</v>
      </c>
      <c r="K9">
        <v>53351</v>
      </c>
      <c r="L9">
        <v>3870</v>
      </c>
      <c r="M9">
        <v>88699</v>
      </c>
      <c r="N9">
        <v>16239</v>
      </c>
      <c r="O9">
        <v>27550</v>
      </c>
      <c r="P9">
        <v>3622</v>
      </c>
      <c r="Q9">
        <v>2227</v>
      </c>
      <c r="R9">
        <v>16653</v>
      </c>
      <c r="S9">
        <v>191</v>
      </c>
      <c r="T9">
        <v>16495</v>
      </c>
      <c r="U9">
        <v>12544</v>
      </c>
      <c r="V9">
        <v>2987</v>
      </c>
      <c r="W9">
        <v>4737</v>
      </c>
    </row>
    <row r="10" spans="1:23" x14ac:dyDescent="0.75">
      <c r="A10" s="12">
        <v>2008</v>
      </c>
      <c r="B10">
        <v>77219</v>
      </c>
      <c r="C10">
        <v>14409</v>
      </c>
      <c r="D10">
        <v>148</v>
      </c>
      <c r="E10">
        <v>4625</v>
      </c>
      <c r="F10">
        <v>16989</v>
      </c>
      <c r="G10">
        <v>750687</v>
      </c>
      <c r="H10">
        <v>125150</v>
      </c>
      <c r="I10">
        <v>247</v>
      </c>
      <c r="J10">
        <v>3820</v>
      </c>
      <c r="K10">
        <v>52256</v>
      </c>
      <c r="L10">
        <v>3096</v>
      </c>
      <c r="M10">
        <v>79868</v>
      </c>
      <c r="N10">
        <v>16806</v>
      </c>
      <c r="O10">
        <v>15323</v>
      </c>
      <c r="P10">
        <v>4806</v>
      </c>
      <c r="Q10">
        <v>1052</v>
      </c>
      <c r="R10">
        <v>11173</v>
      </c>
      <c r="S10">
        <v>623</v>
      </c>
      <c r="T10">
        <v>13886</v>
      </c>
      <c r="U10">
        <v>11295</v>
      </c>
      <c r="V10">
        <v>1850</v>
      </c>
      <c r="W10">
        <v>2348</v>
      </c>
    </row>
    <row r="11" spans="1:23" x14ac:dyDescent="0.75">
      <c r="A11" s="6">
        <v>2009</v>
      </c>
      <c r="B11">
        <v>60854</v>
      </c>
      <c r="C11">
        <v>6853</v>
      </c>
      <c r="D11">
        <v>413</v>
      </c>
      <c r="E11">
        <v>6362</v>
      </c>
      <c r="F11">
        <v>14845</v>
      </c>
      <c r="G11">
        <v>723697</v>
      </c>
      <c r="H11">
        <v>196666</v>
      </c>
      <c r="I11">
        <v>176</v>
      </c>
      <c r="J11">
        <v>3379</v>
      </c>
      <c r="K11">
        <v>40167</v>
      </c>
      <c r="L11">
        <v>2760</v>
      </c>
      <c r="M11">
        <v>95604</v>
      </c>
      <c r="N11">
        <v>11472</v>
      </c>
      <c r="O11">
        <v>8214</v>
      </c>
      <c r="P11">
        <v>4951</v>
      </c>
      <c r="Q11">
        <v>1319</v>
      </c>
      <c r="R11">
        <v>8544</v>
      </c>
      <c r="S11">
        <v>529</v>
      </c>
      <c r="T11">
        <v>13616</v>
      </c>
      <c r="U11">
        <v>12160</v>
      </c>
      <c r="V11">
        <v>1632</v>
      </c>
      <c r="W11">
        <v>3206</v>
      </c>
    </row>
    <row r="12" spans="1:23" x14ac:dyDescent="0.75">
      <c r="A12" s="6">
        <v>2010</v>
      </c>
      <c r="B12">
        <v>63255</v>
      </c>
      <c r="C12">
        <v>3824</v>
      </c>
      <c r="D12">
        <v>261</v>
      </c>
      <c r="E12">
        <v>4794</v>
      </c>
      <c r="F12">
        <v>13520</v>
      </c>
      <c r="G12">
        <v>765622</v>
      </c>
      <c r="H12">
        <v>221176</v>
      </c>
      <c r="I12">
        <v>122</v>
      </c>
      <c r="J12">
        <v>3812</v>
      </c>
      <c r="K12">
        <v>29944</v>
      </c>
      <c r="L12">
        <v>2349</v>
      </c>
      <c r="M12">
        <v>143136</v>
      </c>
      <c r="N12">
        <v>13171</v>
      </c>
      <c r="O12">
        <v>3675</v>
      </c>
      <c r="P12">
        <v>2885</v>
      </c>
      <c r="Q12">
        <v>1721</v>
      </c>
      <c r="R12">
        <v>12281</v>
      </c>
      <c r="S12">
        <v>702</v>
      </c>
      <c r="T12">
        <v>13401</v>
      </c>
      <c r="U12">
        <v>11432</v>
      </c>
      <c r="V12">
        <v>2265</v>
      </c>
      <c r="W12">
        <v>4466</v>
      </c>
    </row>
    <row r="13" spans="1:23" x14ac:dyDescent="0.75">
      <c r="A13" s="6">
        <v>2011</v>
      </c>
      <c r="B13">
        <v>71968</v>
      </c>
      <c r="C13">
        <v>2579</v>
      </c>
      <c r="D13">
        <v>92</v>
      </c>
      <c r="E13">
        <v>5155</v>
      </c>
      <c r="F13">
        <v>16760</v>
      </c>
      <c r="G13">
        <v>645652</v>
      </c>
      <c r="H13">
        <v>187989</v>
      </c>
      <c r="I13">
        <v>442</v>
      </c>
      <c r="J13">
        <v>2422</v>
      </c>
      <c r="K13">
        <v>28966</v>
      </c>
      <c r="L13">
        <v>1631</v>
      </c>
      <c r="M13">
        <v>205879</v>
      </c>
      <c r="N13">
        <v>9654</v>
      </c>
      <c r="O13">
        <v>1907</v>
      </c>
      <c r="P13">
        <v>2380</v>
      </c>
      <c r="Q13">
        <v>782</v>
      </c>
      <c r="R13">
        <v>8665</v>
      </c>
      <c r="S13">
        <v>158</v>
      </c>
      <c r="T13">
        <v>8608</v>
      </c>
      <c r="U13">
        <v>3758</v>
      </c>
      <c r="V13">
        <v>1224</v>
      </c>
      <c r="W13">
        <v>5602</v>
      </c>
    </row>
    <row r="14" spans="1:23" x14ac:dyDescent="0.75">
      <c r="A14" s="6">
        <v>2012</v>
      </c>
      <c r="B14">
        <v>53609</v>
      </c>
      <c r="C14">
        <v>396</v>
      </c>
      <c r="D14">
        <v>47</v>
      </c>
      <c r="E14">
        <v>19575</v>
      </c>
      <c r="F14">
        <v>21850</v>
      </c>
      <c r="G14">
        <v>534129</v>
      </c>
      <c r="H14">
        <v>187583</v>
      </c>
      <c r="I14">
        <v>7634</v>
      </c>
      <c r="J14">
        <v>1461</v>
      </c>
      <c r="K14">
        <v>135388</v>
      </c>
      <c r="L14">
        <v>1480</v>
      </c>
      <c r="M14">
        <v>228215</v>
      </c>
      <c r="N14">
        <v>7108</v>
      </c>
      <c r="O14">
        <v>1080</v>
      </c>
      <c r="P14">
        <v>2189</v>
      </c>
      <c r="Q14">
        <v>501</v>
      </c>
      <c r="R14">
        <v>9339</v>
      </c>
      <c r="S14">
        <v>45</v>
      </c>
      <c r="T14">
        <v>17506</v>
      </c>
      <c r="U14">
        <v>2288</v>
      </c>
      <c r="V14">
        <v>1680</v>
      </c>
      <c r="W14">
        <v>7220</v>
      </c>
    </row>
    <row r="15" spans="1:23" x14ac:dyDescent="0.75">
      <c r="A15" s="6">
        <v>2013</v>
      </c>
      <c r="B15">
        <v>43369</v>
      </c>
      <c r="C15">
        <v>262</v>
      </c>
      <c r="D15">
        <v>31</v>
      </c>
      <c r="E15">
        <v>11267</v>
      </c>
      <c r="F15">
        <v>14407</v>
      </c>
      <c r="G15">
        <v>417884</v>
      </c>
      <c r="H15">
        <v>150985</v>
      </c>
      <c r="I15">
        <v>12537</v>
      </c>
      <c r="J15">
        <v>969</v>
      </c>
      <c r="K15">
        <v>98860</v>
      </c>
      <c r="L15">
        <v>1659</v>
      </c>
      <c r="M15">
        <v>283661</v>
      </c>
      <c r="N15">
        <v>7579</v>
      </c>
      <c r="O15">
        <v>930</v>
      </c>
      <c r="P15">
        <v>1357</v>
      </c>
      <c r="Q15">
        <v>397</v>
      </c>
      <c r="R15">
        <v>11628</v>
      </c>
      <c r="S15">
        <v>52</v>
      </c>
      <c r="T15">
        <v>15573</v>
      </c>
      <c r="U15">
        <v>512</v>
      </c>
      <c r="V15">
        <v>1342</v>
      </c>
      <c r="W15">
        <v>6901</v>
      </c>
    </row>
    <row r="16" spans="1:23" x14ac:dyDescent="0.75">
      <c r="A16" s="6">
        <v>2014</v>
      </c>
      <c r="B16">
        <v>58362</v>
      </c>
      <c r="C16">
        <v>489</v>
      </c>
      <c r="D16">
        <v>31</v>
      </c>
      <c r="E16">
        <v>10356</v>
      </c>
      <c r="F16">
        <v>10535</v>
      </c>
      <c r="G16">
        <v>379659</v>
      </c>
      <c r="H16">
        <v>107260</v>
      </c>
      <c r="I16">
        <v>22625</v>
      </c>
      <c r="J16">
        <v>732</v>
      </c>
      <c r="K16">
        <v>41866</v>
      </c>
      <c r="L16">
        <v>1154</v>
      </c>
      <c r="M16">
        <v>232332</v>
      </c>
      <c r="N16">
        <v>78846</v>
      </c>
      <c r="O16">
        <v>850</v>
      </c>
      <c r="P16">
        <v>834</v>
      </c>
      <c r="Q16">
        <v>579</v>
      </c>
      <c r="R16">
        <v>7845</v>
      </c>
      <c r="S16">
        <v>28</v>
      </c>
      <c r="T16">
        <v>20513</v>
      </c>
      <c r="U16">
        <v>139</v>
      </c>
      <c r="V16">
        <v>703</v>
      </c>
      <c r="W16">
        <v>7220</v>
      </c>
    </row>
    <row r="17" spans="1:23" x14ac:dyDescent="0.75">
      <c r="A17" s="6">
        <v>2015</v>
      </c>
      <c r="B17" s="1">
        <v>82891</v>
      </c>
      <c r="C17" s="1">
        <v>488</v>
      </c>
      <c r="D17" s="1">
        <v>62</v>
      </c>
      <c r="E17" s="9">
        <v>13146</v>
      </c>
      <c r="F17" s="9">
        <v>7022</v>
      </c>
      <c r="G17" s="9">
        <v>390440</v>
      </c>
      <c r="H17" s="9">
        <v>94267</v>
      </c>
      <c r="I17" s="9">
        <v>20284</v>
      </c>
      <c r="J17" s="9">
        <v>84</v>
      </c>
      <c r="K17" s="9">
        <v>26316</v>
      </c>
      <c r="L17" s="9">
        <v>504</v>
      </c>
      <c r="M17" s="9">
        <v>163872</v>
      </c>
      <c r="N17" s="9">
        <v>62228</v>
      </c>
      <c r="O17" s="9">
        <v>26</v>
      </c>
      <c r="P17" s="9">
        <v>699</v>
      </c>
      <c r="Q17" s="9">
        <v>627</v>
      </c>
      <c r="R17" s="9">
        <v>12150</v>
      </c>
      <c r="S17" s="9">
        <v>0</v>
      </c>
      <c r="T17" s="9">
        <v>4655</v>
      </c>
      <c r="U17" s="9">
        <v>24</v>
      </c>
      <c r="V17" s="9">
        <v>273</v>
      </c>
      <c r="W17" s="9">
        <v>4756</v>
      </c>
    </row>
  </sheetData>
  <pageMargins left="0.7" right="0.7" top="0.75" bottom="0.75" header="0.3" footer="0.3"/>
  <pageSetup paperSize="9" orientation="portrait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8.81640625" defaultRowHeight="14.75" x14ac:dyDescent="0.75"/>
  <cols>
    <col min="1" max="16384" width="8.81640625" style="1"/>
  </cols>
  <sheetData>
    <row r="1" spans="1:23" ht="44.75" x14ac:dyDescent="0.75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 spans="1:23" x14ac:dyDescent="0.75">
      <c r="A2" s="11">
        <v>2000</v>
      </c>
    </row>
    <row r="3" spans="1:23" x14ac:dyDescent="0.75">
      <c r="A3" s="11">
        <v>2001</v>
      </c>
    </row>
    <row r="4" spans="1:23" x14ac:dyDescent="0.75">
      <c r="A4" s="11">
        <v>2002</v>
      </c>
    </row>
    <row r="5" spans="1:23" x14ac:dyDescent="0.75">
      <c r="A5" s="11">
        <v>2003</v>
      </c>
    </row>
    <row r="6" spans="1:23" x14ac:dyDescent="0.75">
      <c r="A6" s="11">
        <v>2004</v>
      </c>
    </row>
    <row r="7" spans="1:23" x14ac:dyDescent="0.75">
      <c r="A7" s="11">
        <v>2005</v>
      </c>
    </row>
    <row r="8" spans="1:23" x14ac:dyDescent="0.75">
      <c r="A8" s="6">
        <v>2006</v>
      </c>
      <c r="B8" s="1">
        <f>'C-total'!B8*'NC-Pf'!B8/('NC-Pf'!B8+'NC-Pv'!B8)</f>
        <v>11195.858305564909</v>
      </c>
      <c r="E8" s="1">
        <f>'C-total'!E8*'NC-Pf'!E8/('NC-Pf'!E8+'NC-Pv'!E8)</f>
        <v>33291.847293535415</v>
      </c>
      <c r="F8" s="1">
        <f>'C-total'!F8*'NC-Pf'!F8/('NC-Pf'!F8+'NC-Pv'!F8)</f>
        <v>0</v>
      </c>
      <c r="W8" s="1">
        <v>0</v>
      </c>
    </row>
    <row r="9" spans="1:23" x14ac:dyDescent="0.75">
      <c r="A9" s="11">
        <v>2007</v>
      </c>
    </row>
    <row r="10" spans="1:23" x14ac:dyDescent="0.75">
      <c r="A10" s="6">
        <v>2008</v>
      </c>
      <c r="B10" s="1">
        <f>'C-total'!B10*'NC-Pf'!B10/('NC-Pf'!B10+'NC-Pv'!B10)</f>
        <v>8515.7243116679329</v>
      </c>
      <c r="E10" s="1">
        <f>'C-total'!E10*'NC-Pf'!E10/('NC-Pf'!E10+'NC-Pv'!E10)</f>
        <v>21724.468551117941</v>
      </c>
      <c r="T10" s="1">
        <f>'C-total'!T10*'NC-Pf'!T10/('NC-Pf'!T10+'NC-Pv'!T10)</f>
        <v>12258.687834736036</v>
      </c>
    </row>
    <row r="11" spans="1:23" x14ac:dyDescent="0.75">
      <c r="A11" s="6">
        <v>2009</v>
      </c>
      <c r="B11" s="1">
        <f>'C-total'!B11*'NC-Pf'!B11/('NC-Pf'!B11+'NC-Pv'!B11)</f>
        <v>7.4463625154130701</v>
      </c>
      <c r="D11" s="1">
        <v>0</v>
      </c>
      <c r="O11" s="1">
        <v>0</v>
      </c>
      <c r="R11" s="1">
        <v>0</v>
      </c>
      <c r="V11" s="1">
        <f>'C-total'!V11*'NC-Pf'!V11/('NC-Pf'!V11+'NC-Pv'!V11)</f>
        <v>2944.1118803655495</v>
      </c>
      <c r="W11" s="1">
        <f>'C-total'!W11*'NC-Pf'!W11/('NC-Pf'!W11+'NC-Pv'!W11)</f>
        <v>34435.145054945053</v>
      </c>
    </row>
    <row r="12" spans="1:23" x14ac:dyDescent="0.75">
      <c r="A12" s="6">
        <v>2010</v>
      </c>
      <c r="B12" s="1">
        <f>'C-total'!B12*'NC-Pf'!B12/('NC-Pf'!B12+'NC-Pv'!B12)</f>
        <v>12220.010692104846</v>
      </c>
      <c r="C12" s="1">
        <f>'C-total'!C12*'NC-Pf'!C12/('NC-Pf'!C12+'NC-Pv'!C12)</f>
        <v>34963.275070248601</v>
      </c>
      <c r="D12" s="1">
        <v>0</v>
      </c>
      <c r="E12" s="1">
        <f>'C-total'!E12*'NC-Pf'!E12/('NC-Pf'!E12+'NC-Pv'!E12)</f>
        <v>88009.174406387901</v>
      </c>
      <c r="H12" s="1">
        <v>0</v>
      </c>
      <c r="L12" s="1">
        <v>0</v>
      </c>
      <c r="P12" s="1">
        <f>'C-total'!P12*'NC-Pf'!P12/('NC-Pf'!P12+'NC-Pv'!P12)</f>
        <v>437.21744957448232</v>
      </c>
      <c r="R12" s="1">
        <v>0</v>
      </c>
      <c r="U12" s="1">
        <v>0</v>
      </c>
      <c r="V12" s="1">
        <f>'C-total'!V12*'NC-Pf'!V12/('NC-Pf'!V12+'NC-Pv'!V12)</f>
        <v>1802.2578066450162</v>
      </c>
      <c r="W12" s="1">
        <f>'C-total'!W12*'NC-Pf'!W12/('NC-Pf'!W12+'NC-Pv'!W12)</f>
        <v>27337.962272911951</v>
      </c>
    </row>
    <row r="13" spans="1:23" x14ac:dyDescent="0.75">
      <c r="A13" s="6">
        <v>2011</v>
      </c>
      <c r="B13" s="1">
        <v>0</v>
      </c>
      <c r="C13" s="1">
        <f>'C-total'!C13*'NC-Pf'!C13/('NC-Pf'!C13+'NC-Pv'!C13)</f>
        <v>43426.368609120582</v>
      </c>
      <c r="D13" s="1">
        <v>0</v>
      </c>
      <c r="E13" s="1">
        <f>'C-total'!E13*'NC-Pf'!E13/('NC-Pf'!E13+'NC-Pv'!E13)</f>
        <v>87606.183149651974</v>
      </c>
      <c r="H13" s="1">
        <v>0</v>
      </c>
      <c r="L13" s="1">
        <v>0</v>
      </c>
      <c r="P13" s="1">
        <f>'C-total'!P13*'NC-Pf'!P13/('NC-Pf'!P13+'NC-Pv'!P13)</f>
        <v>23.17022179772896</v>
      </c>
      <c r="V13" s="1">
        <f>'C-total'!V13*'NC-Pf'!V13/('NC-Pf'!V13+'NC-Pv'!V13)</f>
        <v>614.77060240963851</v>
      </c>
      <c r="W13" s="1">
        <f>'C-total'!W13*'NC-Pf'!W13/('NC-Pf'!W13+'NC-Pv'!W13)</f>
        <v>20236.092402725593</v>
      </c>
    </row>
    <row r="14" spans="1:23" x14ac:dyDescent="0.75">
      <c r="A14" s="6">
        <v>2012</v>
      </c>
      <c r="B14" s="1">
        <f>'C-total'!B14*'NC-Pf'!B14/('NC-Pf'!B14+'NC-Pv'!B14)</f>
        <v>3991.7038110867979</v>
      </c>
      <c r="C14" s="1">
        <f>'C-total'!C14*'NC-Pf'!C14/('NC-Pf'!C14+'NC-Pv'!C14)</f>
        <v>18829.136713995944</v>
      </c>
      <c r="E14" s="1">
        <f>'C-total'!E14*'NC-Pf'!E14/('NC-Pf'!E14+'NC-Pv'!E14)</f>
        <v>53433.173444551496</v>
      </c>
      <c r="H14" s="1">
        <v>0</v>
      </c>
      <c r="K14" s="1">
        <f>'C-total'!K14*'NC-Pf'!K14/('NC-Pf'!K14+'NC-Pv'!K14)</f>
        <v>27713.865065766211</v>
      </c>
      <c r="M14" s="1">
        <v>0</v>
      </c>
      <c r="P14" s="1">
        <f>'C-total'!P14*'NC-Pf'!P14/('NC-Pf'!P14+'NC-Pv'!P14)</f>
        <v>653.39968404423382</v>
      </c>
      <c r="U14" s="1">
        <f>'C-total'!U14*'NC-Pf'!U14/('NC-Pf'!U14+'NC-Pv'!U14)</f>
        <v>143.11058823529413</v>
      </c>
      <c r="V14" s="1">
        <f>'C-total'!V14*'NC-Pf'!V14/('NC-Pf'!V14+'NC-Pv'!V14)</f>
        <v>697.99794540651601</v>
      </c>
      <c r="W14" s="1">
        <f>'C-total'!W14*'NC-Pf'!W14/('NC-Pf'!W14+'NC-Pv'!W14)</f>
        <v>17847.792586243839</v>
      </c>
    </row>
    <row r="15" spans="1:23" x14ac:dyDescent="0.75">
      <c r="A15" s="6">
        <v>2013</v>
      </c>
      <c r="B15" s="1">
        <f>'C-total'!B15*'NC-Pf'!B15/('NC-Pf'!B15+'NC-Pv'!B15)</f>
        <v>284.20914555982847</v>
      </c>
      <c r="C15" s="1">
        <f>'C-total'!C15*'NC-Pf'!C15/('NC-Pf'!C15+'NC-Pv'!C15)</f>
        <v>16397.303312629399</v>
      </c>
      <c r="E15" s="1">
        <f>'C-total'!E15*'NC-Pf'!E15/('NC-Pf'!E15+'NC-Pv'!E15)</f>
        <v>9434.9343023535639</v>
      </c>
      <c r="H15" s="1">
        <v>0</v>
      </c>
      <c r="I15" s="1">
        <f>'C-total'!I15*'NC-Pf'!I15/('NC-Pf'!I15+'NC-Pv'!I15)</f>
        <v>5022.9166206515738</v>
      </c>
      <c r="K15" s="1">
        <f>'C-total'!K15*'NC-Pf'!K15/('NC-Pf'!K15+'NC-Pv'!K15)</f>
        <v>38749.04682398471</v>
      </c>
      <c r="L15" s="1">
        <f>'C-total'!L15*'NC-Pf'!L15/('NC-Pf'!L15+'NC-Pv'!L15)</f>
        <v>117.30552712384852</v>
      </c>
      <c r="M15" s="1">
        <v>0</v>
      </c>
      <c r="N15" s="1">
        <f>'C-total'!N15*'NC-Pf'!N15/('NC-Pf'!N15+'NC-Pv'!N15)</f>
        <v>33997.101062130336</v>
      </c>
      <c r="P15" s="1">
        <f>'C-total'!P15*'NC-Pf'!P15/('NC-Pf'!P15+'NC-Pv'!P15)</f>
        <v>950.60955056179773</v>
      </c>
      <c r="R15" s="9">
        <v>0</v>
      </c>
      <c r="T15" s="1">
        <f>'C-total'!T15*'NC-Pf'!T15/('NC-Pf'!T15+'NC-Pv'!T15)</f>
        <v>4022.552783109405</v>
      </c>
      <c r="U15" s="1">
        <f>'C-total'!U15*'NC-Pf'!U15/('NC-Pf'!U15+'NC-Pv'!U15)</f>
        <v>83.45084745762712</v>
      </c>
      <c r="V15" s="1">
        <f>'C-total'!V15*'NC-Pf'!V15/('NC-Pf'!V15+'NC-Pv'!V15)</f>
        <v>219.05837883242336</v>
      </c>
    </row>
    <row r="16" spans="1:23" x14ac:dyDescent="0.75">
      <c r="A16" s="6">
        <v>2014</v>
      </c>
      <c r="B16" s="1">
        <f>'C-total'!B16*'NC-Pf'!B16/('NC-Pf'!B16+'NC-Pv'!B16)</f>
        <v>1102.8649652879633</v>
      </c>
      <c r="C16" s="1">
        <f>'C-total'!C16*'NC-Pf'!C16/('NC-Pf'!C16+'NC-Pv'!C16)</f>
        <v>35119.459181675804</v>
      </c>
      <c r="E16" s="1">
        <f>'C-total'!E16*'NC-Pf'!E16/('NC-Pf'!E16+'NC-Pv'!E16)</f>
        <v>17643.78291984733</v>
      </c>
      <c r="F16" s="9">
        <v>0</v>
      </c>
      <c r="H16" s="1">
        <v>0</v>
      </c>
      <c r="I16" s="1">
        <f>'C-total'!I16*'NC-Pf'!I16/('NC-Pf'!I16+'NC-Pv'!I16)</f>
        <v>6124.903162055336</v>
      </c>
      <c r="K16" s="1">
        <f>'C-total'!K16*'NC-Pf'!K16/('NC-Pf'!K16+'NC-Pv'!K16)</f>
        <v>38755.844746698203</v>
      </c>
      <c r="M16" s="1">
        <v>0</v>
      </c>
      <c r="N16" s="1">
        <f>'C-total'!N16*'NC-Pf'!N16/('NC-Pf'!N16+'NC-Pv'!N16)</f>
        <v>23568.548632736212</v>
      </c>
      <c r="P16" s="1">
        <f>'C-total'!P16*'NC-Pf'!P16/('NC-Pf'!P16+'NC-Pv'!P16)</f>
        <v>979.51542762476709</v>
      </c>
      <c r="T16" s="1">
        <f>'C-total'!T16*'NC-Pf'!T16/('NC-Pf'!T16+'NC-Pv'!T16)</f>
        <v>1356.0241935483871</v>
      </c>
      <c r="U16" s="1">
        <f>'C-total'!U16*'NC-Pf'!U16/('NC-Pf'!U16+'NC-Pv'!U16)</f>
        <v>37.988304093567251</v>
      </c>
      <c r="V16" s="1">
        <f>'C-total'!V16*'NC-Pf'!V16/('NC-Pf'!V16+'NC-Pv'!V16)</f>
        <v>94.325865580448067</v>
      </c>
    </row>
    <row r="17" spans="1:23" x14ac:dyDescent="0.75">
      <c r="A17" s="41">
        <v>2015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</row>
    <row r="19" spans="1:23" x14ac:dyDescent="0.75">
      <c r="V19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ColWidth="8.81640625" defaultRowHeight="14.75" x14ac:dyDescent="0.75"/>
  <cols>
    <col min="1" max="16384" width="8.81640625" style="1"/>
  </cols>
  <sheetData>
    <row r="1" spans="1:23" ht="44.75" x14ac:dyDescent="0.75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 spans="1:23" x14ac:dyDescent="0.75">
      <c r="A2" s="11">
        <v>2000</v>
      </c>
    </row>
    <row r="3" spans="1:23" x14ac:dyDescent="0.75">
      <c r="A3" s="11">
        <v>2001</v>
      </c>
    </row>
    <row r="4" spans="1:23" x14ac:dyDescent="0.75">
      <c r="A4" s="11">
        <v>2002</v>
      </c>
    </row>
    <row r="5" spans="1:23" x14ac:dyDescent="0.75">
      <c r="A5" s="11">
        <v>2003</v>
      </c>
    </row>
    <row r="6" spans="1:23" x14ac:dyDescent="0.75">
      <c r="A6" s="11">
        <v>2004</v>
      </c>
    </row>
    <row r="7" spans="1:23" x14ac:dyDescent="0.75">
      <c r="A7" s="11">
        <v>2005</v>
      </c>
    </row>
    <row r="8" spans="1:23" x14ac:dyDescent="0.75">
      <c r="A8" s="6">
        <v>2006</v>
      </c>
      <c r="B8" s="1">
        <f>'C-total'!B8*'NC-Pv'!B8/('NC-Pv'!B8+'NC-Pf'!B8)</f>
        <v>143934.14169443509</v>
      </c>
      <c r="E8" s="1">
        <f>'C-total'!E8*'NC-Pv'!E8/('NC-Pv'!E8+'NC-Pf'!E8)</f>
        <v>10145.152706464583</v>
      </c>
      <c r="F8" s="1">
        <f>'C-total'!F8*'NC-Pv'!F8/('NC-Pv'!F8+'NC-Pf'!F8)</f>
        <v>9353</v>
      </c>
      <c r="W8" s="1">
        <v>0</v>
      </c>
    </row>
    <row r="9" spans="1:23" x14ac:dyDescent="0.75">
      <c r="A9" s="11">
        <v>2007</v>
      </c>
    </row>
    <row r="10" spans="1:23" x14ac:dyDescent="0.75">
      <c r="A10" s="6">
        <v>2008</v>
      </c>
      <c r="B10" s="1">
        <f>'C-total'!B10*'NC-Pv'!B10/('NC-Pv'!B10+'NC-Pf'!B10)</f>
        <v>150993.27568833207</v>
      </c>
      <c r="E10" s="1">
        <f>'C-total'!E10*'NC-Pv'!E10/('NC-Pv'!E10+'NC-Pf'!E10)</f>
        <v>2714.5314488820577</v>
      </c>
      <c r="T10" s="1">
        <f>'C-total'!T10*'NC-Pv'!T10/('NC-Pv'!T10+'NC-Pf'!T10)</f>
        <v>13891.312165263964</v>
      </c>
    </row>
    <row r="11" spans="1:23" x14ac:dyDescent="0.75">
      <c r="A11" s="6">
        <v>2009</v>
      </c>
      <c r="B11" s="1">
        <f>'C-total'!B11*'NC-Pv'!B11/('NC-Pv'!B11+'NC-Pf'!B11)</f>
        <v>112.55363748458693</v>
      </c>
      <c r="D11" s="1">
        <v>0</v>
      </c>
      <c r="O11" s="1">
        <v>0</v>
      </c>
      <c r="R11" s="1">
        <v>0</v>
      </c>
      <c r="V11" s="1">
        <f>'C-total'!V11*'NC-Pv'!V11/('NC-Pv'!V11+'NC-Pf'!V11)</f>
        <v>2427.8881196344505</v>
      </c>
      <c r="W11" s="1">
        <f>'C-total'!W11*'NC-Pv'!W11/('NC-Pv'!W11+'NC-Pf'!W11)</f>
        <v>8679.8549450549453</v>
      </c>
    </row>
    <row r="12" spans="1:23" x14ac:dyDescent="0.75">
      <c r="A12" s="6">
        <v>2010</v>
      </c>
      <c r="B12" s="1">
        <f>'C-total'!B12*'NC-Pv'!B12/('NC-Pv'!B12+'NC-Pf'!B12)</f>
        <v>125850.98930789516</v>
      </c>
      <c r="C12" s="1">
        <f>'C-total'!C12*'NC-Pv'!C12/('NC-Pv'!C12+'NC-Pf'!C12)</f>
        <v>2568.7249297514004</v>
      </c>
      <c r="D12" s="1">
        <v>0</v>
      </c>
      <c r="E12" s="1">
        <f>'C-total'!E12*'NC-Pv'!E12/('NC-Pv'!E12+'NC-Pf'!E12)</f>
        <v>44491.825593612106</v>
      </c>
      <c r="H12" s="1">
        <v>0</v>
      </c>
      <c r="L12" s="1">
        <v>0</v>
      </c>
      <c r="P12" s="1">
        <f>'C-total'!P12*'NC-Pv'!P12/('NC-Pv'!P12+'NC-Pf'!P12)</f>
        <v>104.78255042551766</v>
      </c>
      <c r="R12" s="1">
        <v>0</v>
      </c>
      <c r="U12" s="1">
        <v>0</v>
      </c>
      <c r="V12" s="1">
        <f>'C-total'!V12*'NC-Pv'!V12/('NC-Pv'!V12+'NC-Pf'!V12)</f>
        <v>2348.7421933549836</v>
      </c>
      <c r="W12" s="1">
        <f>'C-total'!W12*'NC-Pv'!W12/('NC-Pv'!W12+'NC-Pf'!W12)</f>
        <v>9566.037727088049</v>
      </c>
    </row>
    <row r="13" spans="1:23" x14ac:dyDescent="0.75">
      <c r="A13" s="6">
        <v>2011</v>
      </c>
      <c r="B13" s="1">
        <v>0</v>
      </c>
      <c r="C13" s="1">
        <f>'C-total'!C13*'NC-Pv'!C13/('NC-Pv'!C13+'NC-Pf'!C13)</f>
        <v>2276.6313908794159</v>
      </c>
      <c r="D13" s="1">
        <v>0</v>
      </c>
      <c r="E13" s="1">
        <f>'C-total'!E13*'NC-Pv'!E13/('NC-Pv'!E13+'NC-Pf'!E13)</f>
        <v>52287.816850348026</v>
      </c>
      <c r="H13" s="1">
        <v>0</v>
      </c>
      <c r="L13" s="1">
        <v>0</v>
      </c>
      <c r="P13" s="1">
        <f>'C-total'!P13*'NC-Pv'!P13/('NC-Pv'!P13+'NC-Pf'!P13)</f>
        <v>7.8297782022710392</v>
      </c>
      <c r="V13" s="1">
        <f>'C-total'!V13*'NC-Pv'!V13/('NC-Pv'!V13+'NC-Pf'!V13)</f>
        <v>884.22939759036149</v>
      </c>
      <c r="W13" s="1">
        <f>'C-total'!W13*'NC-Pv'!W13/('NC-Pv'!W13+'NC-Pf'!W13)</f>
        <v>11222.907597274407</v>
      </c>
    </row>
    <row r="14" spans="1:23" x14ac:dyDescent="0.75">
      <c r="A14" s="6">
        <v>2012</v>
      </c>
      <c r="B14" s="1">
        <f>'C-total'!B14*'NC-Pv'!B14/('NC-Pv'!B14+'NC-Pf'!B14)</f>
        <v>173835.2961889132</v>
      </c>
      <c r="C14" s="1">
        <f>'C-total'!C14*'NC-Pv'!C14/('NC-Pv'!C14+'NC-Pf'!C14)</f>
        <v>787.86328600405682</v>
      </c>
      <c r="E14" s="1">
        <f>'C-total'!E14*'NC-Pv'!E14/('NC-Pv'!E14+'NC-Pf'!E14)</f>
        <v>52647.826555448504</v>
      </c>
      <c r="H14" s="1">
        <v>0</v>
      </c>
      <c r="K14" s="1">
        <f>'C-total'!K14*'NC-Pv'!K14/('NC-Pv'!K14+'NC-Pf'!K14)</f>
        <v>10952.134934233787</v>
      </c>
      <c r="M14" s="1">
        <v>0</v>
      </c>
      <c r="P14" s="1">
        <f>'C-total'!P14*'NC-Pv'!P14/('NC-Pv'!P14+'NC-Pf'!P14)</f>
        <v>299.60031595576618</v>
      </c>
      <c r="U14" s="1">
        <f>'C-total'!U14*'NC-Pv'!U14/('NC-Pv'!U14+'NC-Pf'!U14)</f>
        <v>166.88941176470587</v>
      </c>
      <c r="V14" s="1">
        <f>'C-total'!V14*'NC-Pv'!V14/('NC-Pv'!V14+'NC-Pf'!V14)</f>
        <v>679.00205459348399</v>
      </c>
      <c r="W14" s="1">
        <f>'C-total'!W14*'NC-Pv'!W14/('NC-Pv'!W14+'NC-Pf'!W14)</f>
        <v>11256.207413756159</v>
      </c>
    </row>
    <row r="15" spans="1:23" x14ac:dyDescent="0.75">
      <c r="A15" s="6">
        <v>2013</v>
      </c>
      <c r="B15" s="1">
        <f>'C-total'!B15*'NC-Pv'!B15/('NC-Pv'!B15+'NC-Pf'!B15)</f>
        <v>6566.7908544401716</v>
      </c>
      <c r="C15" s="1">
        <f>'C-total'!C15*'NC-Pv'!C15/('NC-Pv'!C15+'NC-Pf'!C15)</f>
        <v>1192.6966873706003</v>
      </c>
      <c r="E15" s="1">
        <f>'C-total'!E15*'NC-Pv'!E15/('NC-Pv'!E15+'NC-Pf'!E15)</f>
        <v>11178.065697646436</v>
      </c>
      <c r="H15" s="1">
        <v>0</v>
      </c>
      <c r="I15" s="1">
        <f>'C-total'!I15*'NC-Pv'!I15/('NC-Pv'!I15+'NC-Pf'!I15)</f>
        <v>2470.0833793484262</v>
      </c>
      <c r="K15" s="1">
        <f>'C-total'!K15*'NC-Pv'!K15/('NC-Pv'!K15+'NC-Pf'!K15)</f>
        <v>16301.953176015288</v>
      </c>
      <c r="L15" s="1">
        <f>'C-total'!L15*'NC-Pv'!L15/('NC-Pv'!L15+'NC-Pf'!L15)</f>
        <v>659.69447287615151</v>
      </c>
      <c r="M15" s="1">
        <v>0</v>
      </c>
      <c r="N15" s="1">
        <f>'C-total'!N15*'NC-Pv'!N15/('NC-Pv'!N15+'NC-Pf'!N15)</f>
        <v>2133.898937869661</v>
      </c>
      <c r="P15" s="1">
        <f>'C-total'!P15*'NC-Pv'!P15/('NC-Pv'!P15+'NC-Pf'!P15)</f>
        <v>255.39044943820224</v>
      </c>
      <c r="R15" s="9">
        <v>0</v>
      </c>
      <c r="T15" s="1">
        <f>'C-total'!T15*'NC-Pv'!T15/('NC-Pv'!T15+'NC-Pf'!T15)</f>
        <v>4277.447216890595</v>
      </c>
      <c r="U15" s="1">
        <f>'C-total'!U15*'NC-Pv'!U15/('NC-Pv'!U15+'NC-Pf'!U15)</f>
        <v>114.54915254237288</v>
      </c>
      <c r="V15" s="1">
        <f>'C-total'!V15*'NC-Pv'!V15/('NC-Pv'!V15+'NC-Pf'!V15)</f>
        <v>282.94162116757667</v>
      </c>
    </row>
    <row r="16" spans="1:23" x14ac:dyDescent="0.75">
      <c r="A16" s="6">
        <v>2014</v>
      </c>
      <c r="B16" s="1">
        <f>'C-total'!B16*'NC-Pv'!B16/('NC-Pv'!B16+'NC-Pf'!B16)</f>
        <v>21455.135034712035</v>
      </c>
      <c r="C16" s="1">
        <f>'C-total'!C16*'NC-Pv'!C16/('NC-Pv'!C16+'NC-Pf'!C16)</f>
        <v>1765.5408183241973</v>
      </c>
      <c r="E16" s="1">
        <f>'C-total'!E16*'NC-Pv'!E16/('NC-Pv'!E16+'NC-Pf'!E16)</f>
        <v>12349.217080152672</v>
      </c>
      <c r="F16" s="9">
        <v>0</v>
      </c>
      <c r="H16" s="1">
        <v>0</v>
      </c>
      <c r="I16" s="1">
        <f>'C-total'!I16*'NC-Pv'!I16/('NC-Pv'!I16+'NC-Pf'!I16)</f>
        <v>5446.096837944664</v>
      </c>
      <c r="K16" s="1">
        <f>'C-total'!K16*'NC-Pv'!K16/('NC-Pv'!K16+'NC-Pf'!K16)</f>
        <v>14707.155253301793</v>
      </c>
      <c r="M16" s="1">
        <v>0</v>
      </c>
      <c r="N16" s="1">
        <f>'C-total'!N16*'NC-Pv'!N16/('NC-Pv'!N16+'NC-Pf'!N16)</f>
        <v>9281.4513672637877</v>
      </c>
      <c r="P16" s="1">
        <f>'C-total'!P16*'NC-Pv'!P16/('NC-Pv'!P16+'NC-Pf'!P16)</f>
        <v>204.48457237523297</v>
      </c>
      <c r="T16" s="1">
        <f>'C-total'!T16*'NC-Pv'!T16/('NC-Pv'!T16+'NC-Pf'!T16)</f>
        <v>1940.9758064516129</v>
      </c>
      <c r="U16" s="1">
        <f>'C-total'!U16*'NC-Pv'!U16/('NC-Pv'!U16+'NC-Pf'!U16)</f>
        <v>26.011695906432749</v>
      </c>
      <c r="V16" s="1">
        <f>'C-total'!V16*'NC-Pv'!V16/('NC-Pv'!V16+'NC-Pf'!V16)</f>
        <v>237.67413441955193</v>
      </c>
    </row>
    <row r="17" spans="1:23" x14ac:dyDescent="0.75">
      <c r="A17" s="41">
        <v>2015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</row>
    <row r="19" spans="1:23" x14ac:dyDescent="0.75">
      <c r="V19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</sheetPr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ColWidth="8.81640625" defaultRowHeight="14.75" x14ac:dyDescent="0.75"/>
  <cols>
    <col min="1" max="16384" width="8.81640625" style="1"/>
  </cols>
  <sheetData>
    <row r="1" spans="1:23" ht="44.75" x14ac:dyDescent="0.75">
      <c r="A1" s="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48</v>
      </c>
      <c r="V1" s="3" t="s">
        <v>21</v>
      </c>
      <c r="W1" s="3" t="s">
        <v>22</v>
      </c>
    </row>
    <row r="2" spans="1:23" x14ac:dyDescent="0.75">
      <c r="A2" s="11">
        <v>2000</v>
      </c>
    </row>
    <row r="3" spans="1:23" x14ac:dyDescent="0.75">
      <c r="A3" s="11">
        <v>2001</v>
      </c>
    </row>
    <row r="4" spans="1:23" x14ac:dyDescent="0.75">
      <c r="A4" s="11">
        <v>2002</v>
      </c>
    </row>
    <row r="5" spans="1:23" x14ac:dyDescent="0.75">
      <c r="A5" s="11">
        <v>2003</v>
      </c>
    </row>
    <row r="6" spans="1:23" x14ac:dyDescent="0.75">
      <c r="A6" s="11">
        <v>2004</v>
      </c>
    </row>
    <row r="7" spans="1:23" x14ac:dyDescent="0.75">
      <c r="A7" s="11">
        <v>2005</v>
      </c>
    </row>
    <row r="8" spans="1:23" x14ac:dyDescent="0.75">
      <c r="A8" s="6">
        <v>2006</v>
      </c>
      <c r="B8" s="1">
        <v>155130</v>
      </c>
      <c r="E8" s="1">
        <v>43437</v>
      </c>
      <c r="F8" s="1">
        <v>9353</v>
      </c>
      <c r="W8" s="1">
        <v>0</v>
      </c>
    </row>
    <row r="9" spans="1:23" x14ac:dyDescent="0.75">
      <c r="A9" s="11">
        <v>2007</v>
      </c>
    </row>
    <row r="10" spans="1:23" x14ac:dyDescent="0.75">
      <c r="A10" s="6">
        <v>2008</v>
      </c>
      <c r="B10" s="1">
        <v>159509</v>
      </c>
      <c r="E10" s="1">
        <v>24439</v>
      </c>
      <c r="T10" s="1">
        <v>26150</v>
      </c>
    </row>
    <row r="11" spans="1:23" x14ac:dyDescent="0.75">
      <c r="A11" s="6">
        <v>2009</v>
      </c>
      <c r="B11" s="9">
        <v>120</v>
      </c>
      <c r="D11" s="1">
        <v>0</v>
      </c>
      <c r="O11" s="1">
        <v>0</v>
      </c>
      <c r="R11" s="1">
        <v>0</v>
      </c>
      <c r="V11" s="1">
        <v>5372</v>
      </c>
      <c r="W11" s="1">
        <v>43115</v>
      </c>
    </row>
    <row r="12" spans="1:23" x14ac:dyDescent="0.75">
      <c r="A12" s="6">
        <v>2010</v>
      </c>
      <c r="B12" s="1">
        <v>138071</v>
      </c>
      <c r="C12" s="1">
        <v>37532</v>
      </c>
      <c r="D12" s="1">
        <v>0</v>
      </c>
      <c r="E12" s="1">
        <v>132501</v>
      </c>
      <c r="H12" s="1">
        <v>0</v>
      </c>
      <c r="L12" s="1">
        <v>0</v>
      </c>
      <c r="P12" s="1">
        <v>542</v>
      </c>
      <c r="R12" s="1">
        <v>0</v>
      </c>
      <c r="U12" s="1">
        <v>0</v>
      </c>
      <c r="V12" s="1">
        <v>4151</v>
      </c>
      <c r="W12" s="1">
        <v>36904</v>
      </c>
    </row>
    <row r="13" spans="1:23" x14ac:dyDescent="0.75">
      <c r="A13" s="6">
        <v>2011</v>
      </c>
      <c r="B13" s="9">
        <v>0</v>
      </c>
      <c r="C13" s="1">
        <v>45703</v>
      </c>
      <c r="D13" s="1">
        <v>0</v>
      </c>
      <c r="E13" s="1">
        <v>139894</v>
      </c>
      <c r="H13" s="1">
        <v>0</v>
      </c>
      <c r="L13" s="1">
        <v>0</v>
      </c>
      <c r="P13" s="1">
        <v>31</v>
      </c>
      <c r="V13" s="1">
        <v>1499</v>
      </c>
      <c r="W13" s="1">
        <v>31459</v>
      </c>
    </row>
    <row r="14" spans="1:23" x14ac:dyDescent="0.75">
      <c r="A14" s="6">
        <v>2012</v>
      </c>
      <c r="B14" s="1">
        <v>177827</v>
      </c>
      <c r="C14" s="1">
        <v>19617</v>
      </c>
      <c r="E14" s="1">
        <v>106081</v>
      </c>
      <c r="H14" s="1">
        <v>0</v>
      </c>
      <c r="K14" s="1">
        <v>38666</v>
      </c>
      <c r="M14" s="1">
        <v>0</v>
      </c>
      <c r="P14" s="1">
        <v>953</v>
      </c>
      <c r="U14" s="1">
        <v>310</v>
      </c>
      <c r="V14" s="1">
        <v>1377</v>
      </c>
      <c r="W14" s="1">
        <v>29104</v>
      </c>
    </row>
    <row r="15" spans="1:23" x14ac:dyDescent="0.75">
      <c r="A15" s="6">
        <v>2013</v>
      </c>
      <c r="B15" s="1">
        <v>6851</v>
      </c>
      <c r="C15" s="1">
        <v>17590</v>
      </c>
      <c r="E15" s="1">
        <v>20613</v>
      </c>
      <c r="H15" s="1">
        <v>0</v>
      </c>
      <c r="I15" s="1">
        <v>7493</v>
      </c>
      <c r="K15" s="1">
        <v>55051</v>
      </c>
      <c r="L15" s="1">
        <v>777</v>
      </c>
      <c r="M15" s="1">
        <v>0</v>
      </c>
      <c r="N15" s="1">
        <v>36131</v>
      </c>
      <c r="P15" s="1">
        <v>1206</v>
      </c>
      <c r="R15" s="9">
        <v>0</v>
      </c>
      <c r="T15" s="1">
        <v>8300</v>
      </c>
      <c r="U15" s="1">
        <v>198</v>
      </c>
      <c r="V15" s="1">
        <v>502</v>
      </c>
    </row>
    <row r="16" spans="1:23" x14ac:dyDescent="0.75">
      <c r="A16" s="6">
        <v>2014</v>
      </c>
      <c r="B16" s="1">
        <v>22558</v>
      </c>
      <c r="C16" s="1">
        <v>36885</v>
      </c>
      <c r="E16" s="1">
        <v>29993</v>
      </c>
      <c r="F16" s="9">
        <v>0</v>
      </c>
      <c r="H16" s="1">
        <v>0</v>
      </c>
      <c r="I16" s="10">
        <v>11571</v>
      </c>
      <c r="K16" s="1">
        <v>53463</v>
      </c>
      <c r="M16" s="1">
        <v>0</v>
      </c>
      <c r="N16" s="10">
        <v>32850</v>
      </c>
      <c r="P16" s="10">
        <v>1184</v>
      </c>
      <c r="T16" s="1">
        <v>3297</v>
      </c>
      <c r="U16" s="1">
        <v>64</v>
      </c>
      <c r="V16" s="10">
        <v>332</v>
      </c>
    </row>
    <row r="17" spans="1:23" x14ac:dyDescent="0.75">
      <c r="A17" s="6">
        <v>2015</v>
      </c>
      <c r="B17" s="9">
        <v>0</v>
      </c>
      <c r="C17" s="9">
        <v>0</v>
      </c>
      <c r="D17" s="1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</row>
    <row r="19" spans="1:23" x14ac:dyDescent="0.75">
      <c r="V19"/>
    </row>
  </sheetData>
  <pageMargins left="0.7" right="0.7" top="0.75" bottom="0.75" header="0.3" footer="0.3"/>
  <pageSetup paperSize="9" orientation="portrait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W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8" sqref="W18"/>
    </sheetView>
  </sheetViews>
  <sheetFormatPr defaultColWidth="8.81640625" defaultRowHeight="14.75" x14ac:dyDescent="0.75"/>
  <cols>
    <col min="1" max="16384" width="8.81640625" style="17"/>
  </cols>
  <sheetData>
    <row r="1" spans="1:23" ht="44.75" x14ac:dyDescent="0.7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48</v>
      </c>
      <c r="V1" s="15" t="s">
        <v>21</v>
      </c>
      <c r="W1" s="15" t="s">
        <v>22</v>
      </c>
    </row>
    <row r="2" spans="1:23" x14ac:dyDescent="0.75">
      <c r="A2" s="18">
        <v>2000</v>
      </c>
      <c r="B2"/>
      <c r="C2">
        <v>484</v>
      </c>
      <c r="D2">
        <v>15</v>
      </c>
      <c r="E2">
        <v>608</v>
      </c>
      <c r="F2"/>
      <c r="G2">
        <v>892</v>
      </c>
      <c r="H2">
        <v>833</v>
      </c>
      <c r="I2">
        <v>350</v>
      </c>
      <c r="J2">
        <v>35</v>
      </c>
      <c r="K2">
        <v>2556</v>
      </c>
      <c r="L2"/>
      <c r="M2"/>
      <c r="N2">
        <v>617</v>
      </c>
      <c r="O2">
        <v>31</v>
      </c>
      <c r="P2">
        <v>536</v>
      </c>
      <c r="Q2">
        <v>0</v>
      </c>
      <c r="R2">
        <v>38</v>
      </c>
      <c r="S2">
        <v>77</v>
      </c>
      <c r="T2">
        <v>625</v>
      </c>
      <c r="U2"/>
      <c r="V2">
        <v>3</v>
      </c>
      <c r="W2">
        <v>142</v>
      </c>
    </row>
    <row r="3" spans="1:23" x14ac:dyDescent="0.75">
      <c r="A3" s="18">
        <v>2001</v>
      </c>
      <c r="B3"/>
      <c r="C3">
        <v>470</v>
      </c>
      <c r="D3">
        <v>14</v>
      </c>
      <c r="E3">
        <v>476</v>
      </c>
      <c r="F3"/>
      <c r="G3">
        <v>1015</v>
      </c>
      <c r="H3"/>
      <c r="I3">
        <v>242</v>
      </c>
      <c r="J3">
        <v>46</v>
      </c>
      <c r="K3">
        <v>2814</v>
      </c>
      <c r="L3">
        <v>1</v>
      </c>
      <c r="M3"/>
      <c r="N3">
        <v>562</v>
      </c>
      <c r="O3">
        <v>27</v>
      </c>
      <c r="P3">
        <v>439</v>
      </c>
      <c r="Q3">
        <v>0</v>
      </c>
      <c r="R3">
        <v>55</v>
      </c>
      <c r="S3">
        <v>52</v>
      </c>
      <c r="T3">
        <v>424</v>
      </c>
      <c r="U3"/>
      <c r="V3">
        <v>4</v>
      </c>
      <c r="W3">
        <v>91</v>
      </c>
    </row>
    <row r="4" spans="1:23" x14ac:dyDescent="0.75">
      <c r="A4" s="18">
        <v>2002</v>
      </c>
      <c r="B4"/>
      <c r="C4">
        <v>598</v>
      </c>
      <c r="D4">
        <v>11</v>
      </c>
      <c r="E4">
        <v>457</v>
      </c>
      <c r="F4"/>
      <c r="G4">
        <v>973</v>
      </c>
      <c r="H4"/>
      <c r="I4">
        <v>195</v>
      </c>
      <c r="J4">
        <v>38</v>
      </c>
      <c r="K4">
        <v>2634</v>
      </c>
      <c r="L4">
        <v>3</v>
      </c>
      <c r="M4"/>
      <c r="N4">
        <v>647</v>
      </c>
      <c r="O4">
        <v>42</v>
      </c>
      <c r="P4">
        <v>71</v>
      </c>
      <c r="Q4">
        <v>0</v>
      </c>
      <c r="R4">
        <v>61</v>
      </c>
      <c r="S4">
        <v>30</v>
      </c>
      <c r="T4">
        <v>361</v>
      </c>
      <c r="U4"/>
      <c r="V4">
        <v>13</v>
      </c>
      <c r="W4">
        <v>50</v>
      </c>
    </row>
    <row r="5" spans="1:23" x14ac:dyDescent="0.75">
      <c r="A5" s="18">
        <v>2003</v>
      </c>
      <c r="B5"/>
      <c r="C5">
        <v>574</v>
      </c>
      <c r="D5">
        <v>14</v>
      </c>
      <c r="E5">
        <v>492</v>
      </c>
      <c r="F5"/>
      <c r="G5">
        <v>1006</v>
      </c>
      <c r="H5"/>
      <c r="I5">
        <v>187</v>
      </c>
      <c r="J5">
        <v>21</v>
      </c>
      <c r="K5">
        <v>2476</v>
      </c>
      <c r="L5">
        <v>5</v>
      </c>
      <c r="M5"/>
      <c r="N5">
        <v>537</v>
      </c>
      <c r="O5">
        <v>52</v>
      </c>
      <c r="P5">
        <v>162</v>
      </c>
      <c r="Q5">
        <v>0</v>
      </c>
      <c r="R5">
        <v>71</v>
      </c>
      <c r="S5">
        <v>4</v>
      </c>
      <c r="T5">
        <v>204</v>
      </c>
      <c r="U5"/>
      <c r="V5">
        <v>14</v>
      </c>
      <c r="W5">
        <v>50</v>
      </c>
    </row>
    <row r="6" spans="1:23" x14ac:dyDescent="0.75">
      <c r="A6" s="18">
        <v>2004</v>
      </c>
      <c r="B6"/>
      <c r="C6">
        <v>505</v>
      </c>
      <c r="D6">
        <v>7</v>
      </c>
      <c r="E6">
        <v>382</v>
      </c>
      <c r="F6"/>
      <c r="G6">
        <v>949</v>
      </c>
      <c r="H6">
        <v>508</v>
      </c>
      <c r="I6">
        <v>105</v>
      </c>
      <c r="J6">
        <v>35</v>
      </c>
      <c r="K6">
        <v>1982</v>
      </c>
      <c r="L6">
        <v>7</v>
      </c>
      <c r="M6"/>
      <c r="N6">
        <v>619</v>
      </c>
      <c r="O6">
        <v>31</v>
      </c>
      <c r="P6">
        <v>167</v>
      </c>
      <c r="Q6">
        <v>0</v>
      </c>
      <c r="R6">
        <v>51</v>
      </c>
      <c r="S6">
        <v>1</v>
      </c>
      <c r="T6">
        <v>230</v>
      </c>
      <c r="U6">
        <v>65</v>
      </c>
      <c r="V6">
        <v>3</v>
      </c>
      <c r="W6">
        <v>34</v>
      </c>
    </row>
    <row r="7" spans="1:23" x14ac:dyDescent="0.75">
      <c r="A7" s="18">
        <v>2005</v>
      </c>
      <c r="B7">
        <v>0</v>
      </c>
      <c r="C7">
        <v>501</v>
      </c>
      <c r="D7">
        <v>5</v>
      </c>
      <c r="E7">
        <v>296</v>
      </c>
      <c r="F7"/>
      <c r="G7">
        <v>963</v>
      </c>
      <c r="H7">
        <v>88</v>
      </c>
      <c r="I7">
        <v>77</v>
      </c>
      <c r="J7">
        <v>33</v>
      </c>
      <c r="K7">
        <v>1707</v>
      </c>
      <c r="L7">
        <v>10</v>
      </c>
      <c r="M7">
        <v>52</v>
      </c>
      <c r="N7">
        <v>725</v>
      </c>
      <c r="O7">
        <v>48</v>
      </c>
      <c r="P7">
        <v>145</v>
      </c>
      <c r="Q7">
        <v>0</v>
      </c>
      <c r="R7">
        <v>38</v>
      </c>
      <c r="S7">
        <v>0</v>
      </c>
      <c r="T7">
        <v>161</v>
      </c>
      <c r="U7">
        <v>71</v>
      </c>
      <c r="V7">
        <v>5</v>
      </c>
      <c r="W7">
        <v>18</v>
      </c>
    </row>
    <row r="8" spans="1:23" x14ac:dyDescent="0.75">
      <c r="A8" s="18">
        <v>2006</v>
      </c>
      <c r="B8"/>
      <c r="C8">
        <v>508</v>
      </c>
      <c r="D8">
        <v>7</v>
      </c>
      <c r="E8">
        <v>396</v>
      </c>
      <c r="F8"/>
      <c r="G8">
        <v>1708</v>
      </c>
      <c r="H8">
        <v>494</v>
      </c>
      <c r="I8">
        <v>21</v>
      </c>
      <c r="J8">
        <v>21</v>
      </c>
      <c r="K8">
        <v>1647</v>
      </c>
      <c r="L8">
        <v>42</v>
      </c>
      <c r="M8">
        <v>9</v>
      </c>
      <c r="N8">
        <v>668</v>
      </c>
      <c r="O8">
        <v>37</v>
      </c>
      <c r="P8">
        <v>124</v>
      </c>
      <c r="Q8">
        <v>0</v>
      </c>
      <c r="R8">
        <v>12</v>
      </c>
      <c r="S8">
        <v>1</v>
      </c>
      <c r="T8">
        <v>113</v>
      </c>
      <c r="U8">
        <v>68</v>
      </c>
      <c r="V8">
        <v>1</v>
      </c>
      <c r="W8">
        <v>41</v>
      </c>
    </row>
    <row r="9" spans="1:23" x14ac:dyDescent="0.75">
      <c r="A9" s="18">
        <v>2007</v>
      </c>
      <c r="B9">
        <v>25</v>
      </c>
      <c r="C9">
        <v>228</v>
      </c>
      <c r="D9">
        <v>2</v>
      </c>
      <c r="E9">
        <v>241</v>
      </c>
      <c r="F9">
        <v>0</v>
      </c>
      <c r="G9">
        <v>1311</v>
      </c>
      <c r="H9"/>
      <c r="I9">
        <v>14</v>
      </c>
      <c r="J9">
        <v>18</v>
      </c>
      <c r="K9">
        <v>1261</v>
      </c>
      <c r="L9">
        <v>3</v>
      </c>
      <c r="M9">
        <v>24</v>
      </c>
      <c r="N9">
        <v>559</v>
      </c>
      <c r="O9">
        <v>18</v>
      </c>
      <c r="P9">
        <v>73</v>
      </c>
      <c r="Q9">
        <v>1</v>
      </c>
      <c r="R9">
        <v>15</v>
      </c>
      <c r="S9">
        <v>1</v>
      </c>
      <c r="T9">
        <v>97</v>
      </c>
      <c r="U9">
        <v>60</v>
      </c>
      <c r="V9">
        <v>5</v>
      </c>
      <c r="W9">
        <v>20</v>
      </c>
    </row>
    <row r="10" spans="1:23" x14ac:dyDescent="0.75">
      <c r="A10" s="19">
        <v>2008</v>
      </c>
      <c r="B10">
        <v>46</v>
      </c>
      <c r="C10">
        <v>154</v>
      </c>
      <c r="D10">
        <v>2</v>
      </c>
      <c r="E10">
        <v>209</v>
      </c>
      <c r="F10">
        <v>0</v>
      </c>
      <c r="G10">
        <v>1055</v>
      </c>
      <c r="H10">
        <v>669</v>
      </c>
      <c r="I10">
        <v>11</v>
      </c>
      <c r="J10">
        <v>30</v>
      </c>
      <c r="K10">
        <v>1087</v>
      </c>
      <c r="L10"/>
      <c r="M10"/>
      <c r="N10">
        <v>628</v>
      </c>
      <c r="O10">
        <v>23</v>
      </c>
      <c r="P10">
        <v>56</v>
      </c>
      <c r="Q10">
        <v>0</v>
      </c>
      <c r="R10">
        <v>21</v>
      </c>
      <c r="S10">
        <v>0</v>
      </c>
      <c r="T10">
        <v>101</v>
      </c>
      <c r="U10">
        <v>33</v>
      </c>
      <c r="V10">
        <v>4</v>
      </c>
      <c r="W10">
        <v>25</v>
      </c>
    </row>
    <row r="11" spans="1:23" x14ac:dyDescent="0.75">
      <c r="A11" s="18">
        <v>2009</v>
      </c>
      <c r="B11">
        <v>32</v>
      </c>
      <c r="C11">
        <v>47</v>
      </c>
      <c r="D11">
        <v>4</v>
      </c>
      <c r="E11">
        <v>279</v>
      </c>
      <c r="F11">
        <v>0</v>
      </c>
      <c r="G11">
        <v>1144</v>
      </c>
      <c r="H11">
        <v>900</v>
      </c>
      <c r="I11">
        <v>5</v>
      </c>
      <c r="J11">
        <v>26</v>
      </c>
      <c r="K11">
        <v>972</v>
      </c>
      <c r="L11">
        <v>8</v>
      </c>
      <c r="M11"/>
      <c r="N11">
        <v>604</v>
      </c>
      <c r="O11">
        <v>10</v>
      </c>
      <c r="P11">
        <v>24</v>
      </c>
      <c r="Q11">
        <v>1</v>
      </c>
      <c r="R11">
        <v>53</v>
      </c>
      <c r="S11">
        <v>1</v>
      </c>
      <c r="T11">
        <v>70</v>
      </c>
      <c r="U11">
        <v>53</v>
      </c>
      <c r="V11">
        <v>2</v>
      </c>
      <c r="W11">
        <v>26</v>
      </c>
    </row>
    <row r="12" spans="1:23" x14ac:dyDescent="0.75">
      <c r="A12" s="18">
        <v>2010</v>
      </c>
      <c r="B12">
        <v>22</v>
      </c>
      <c r="C12">
        <v>37</v>
      </c>
      <c r="D12">
        <v>2</v>
      </c>
      <c r="E12">
        <v>151</v>
      </c>
      <c r="F12">
        <v>0</v>
      </c>
      <c r="G12">
        <v>1018</v>
      </c>
      <c r="H12">
        <v>432</v>
      </c>
      <c r="I12">
        <v>24</v>
      </c>
      <c r="J12">
        <v>33</v>
      </c>
      <c r="K12">
        <v>788</v>
      </c>
      <c r="L12">
        <v>6</v>
      </c>
      <c r="M12"/>
      <c r="N12">
        <v>616</v>
      </c>
      <c r="O12">
        <v>19</v>
      </c>
      <c r="P12">
        <v>30</v>
      </c>
      <c r="Q12">
        <v>2</v>
      </c>
      <c r="R12">
        <v>34</v>
      </c>
      <c r="S12">
        <v>0</v>
      </c>
      <c r="T12">
        <v>80</v>
      </c>
      <c r="U12">
        <v>58</v>
      </c>
      <c r="V12">
        <v>1</v>
      </c>
      <c r="W12">
        <v>21</v>
      </c>
    </row>
    <row r="13" spans="1:23" x14ac:dyDescent="0.75">
      <c r="A13" s="18">
        <v>2011</v>
      </c>
      <c r="B13">
        <v>40</v>
      </c>
      <c r="C13">
        <v>36</v>
      </c>
      <c r="D13">
        <v>1</v>
      </c>
      <c r="E13">
        <v>94</v>
      </c>
      <c r="F13">
        <v>0</v>
      </c>
      <c r="G13">
        <v>754</v>
      </c>
      <c r="H13">
        <v>388</v>
      </c>
      <c r="I13">
        <v>17</v>
      </c>
      <c r="J13">
        <v>18</v>
      </c>
      <c r="K13">
        <v>581</v>
      </c>
      <c r="L13">
        <v>2</v>
      </c>
      <c r="M13">
        <v>4</v>
      </c>
      <c r="N13">
        <v>523</v>
      </c>
      <c r="O13">
        <v>33</v>
      </c>
      <c r="P13">
        <v>12</v>
      </c>
      <c r="Q13">
        <v>2</v>
      </c>
      <c r="R13">
        <v>19</v>
      </c>
      <c r="S13">
        <v>0</v>
      </c>
      <c r="T13">
        <v>43</v>
      </c>
      <c r="U13">
        <v>16</v>
      </c>
      <c r="V13">
        <v>1</v>
      </c>
      <c r="W13">
        <v>14</v>
      </c>
    </row>
    <row r="14" spans="1:23" x14ac:dyDescent="0.75">
      <c r="A14" s="18">
        <v>2012</v>
      </c>
      <c r="B14">
        <v>36</v>
      </c>
      <c r="C14">
        <v>11</v>
      </c>
      <c r="D14">
        <v>1</v>
      </c>
      <c r="E14">
        <v>45</v>
      </c>
      <c r="F14"/>
      <c r="G14">
        <v>519</v>
      </c>
      <c r="H14">
        <v>252</v>
      </c>
      <c r="I14">
        <v>44</v>
      </c>
      <c r="J14">
        <v>16</v>
      </c>
      <c r="K14">
        <v>403</v>
      </c>
      <c r="L14">
        <v>0</v>
      </c>
      <c r="M14">
        <v>260</v>
      </c>
      <c r="N14">
        <v>381</v>
      </c>
      <c r="O14">
        <v>14</v>
      </c>
      <c r="P14">
        <v>16</v>
      </c>
      <c r="Q14">
        <v>0</v>
      </c>
      <c r="R14">
        <v>18</v>
      </c>
      <c r="S14">
        <v>0</v>
      </c>
      <c r="T14">
        <v>37</v>
      </c>
      <c r="U14">
        <v>3</v>
      </c>
      <c r="V14">
        <v>0</v>
      </c>
      <c r="W14">
        <v>8</v>
      </c>
    </row>
    <row r="15" spans="1:23" x14ac:dyDescent="0.75">
      <c r="A15" s="18">
        <v>2013</v>
      </c>
      <c r="B15">
        <v>24</v>
      </c>
      <c r="C15">
        <v>15</v>
      </c>
      <c r="D15">
        <v>0</v>
      </c>
      <c r="E15">
        <v>12</v>
      </c>
      <c r="F15"/>
      <c r="G15">
        <v>440</v>
      </c>
      <c r="H15">
        <v>45</v>
      </c>
      <c r="I15">
        <v>28</v>
      </c>
      <c r="J15">
        <v>14</v>
      </c>
      <c r="K15">
        <v>236</v>
      </c>
      <c r="L15">
        <v>0</v>
      </c>
      <c r="M15">
        <v>244</v>
      </c>
      <c r="N15">
        <v>307</v>
      </c>
      <c r="O15">
        <v>23</v>
      </c>
      <c r="P15">
        <v>12</v>
      </c>
      <c r="Q15">
        <v>2</v>
      </c>
      <c r="R15">
        <v>18</v>
      </c>
      <c r="S15">
        <v>0</v>
      </c>
      <c r="T15">
        <v>47</v>
      </c>
      <c r="U15">
        <v>3</v>
      </c>
      <c r="V15">
        <v>0</v>
      </c>
      <c r="W15">
        <v>6</v>
      </c>
    </row>
    <row r="16" spans="1:23" x14ac:dyDescent="0.75">
      <c r="A16" s="18">
        <v>2014</v>
      </c>
      <c r="B16">
        <v>32</v>
      </c>
      <c r="C16">
        <v>45</v>
      </c>
      <c r="D16">
        <v>0</v>
      </c>
      <c r="E16">
        <v>18</v>
      </c>
      <c r="F16">
        <v>0</v>
      </c>
      <c r="G16">
        <v>561</v>
      </c>
      <c r="H16">
        <v>64</v>
      </c>
      <c r="I16">
        <v>4</v>
      </c>
      <c r="J16">
        <v>9</v>
      </c>
      <c r="K16">
        <v>92</v>
      </c>
      <c r="L16">
        <v>0</v>
      </c>
      <c r="M16">
        <v>56</v>
      </c>
      <c r="N16">
        <v>203</v>
      </c>
      <c r="O16">
        <v>24</v>
      </c>
      <c r="P16">
        <v>10</v>
      </c>
      <c r="Q16">
        <v>0</v>
      </c>
      <c r="R16">
        <v>23</v>
      </c>
      <c r="S16">
        <v>0</v>
      </c>
      <c r="T16">
        <v>38</v>
      </c>
      <c r="U16">
        <v>1</v>
      </c>
      <c r="V16">
        <v>0</v>
      </c>
      <c r="W16">
        <v>6</v>
      </c>
    </row>
    <row r="17" spans="1:23" x14ac:dyDescent="0.75">
      <c r="A17" s="18">
        <v>2015</v>
      </c>
      <c r="B17" s="17">
        <v>49</v>
      </c>
      <c r="C17" s="17">
        <v>9</v>
      </c>
      <c r="D17" s="17">
        <v>0</v>
      </c>
      <c r="E17" s="48">
        <v>10</v>
      </c>
      <c r="F17" s="48">
        <v>0</v>
      </c>
      <c r="G17" s="48">
        <v>384</v>
      </c>
      <c r="H17" s="48">
        <v>157</v>
      </c>
      <c r="I17" s="48">
        <v>2</v>
      </c>
      <c r="J17" s="48">
        <v>8</v>
      </c>
      <c r="K17" s="48">
        <v>37</v>
      </c>
      <c r="L17" s="48">
        <v>0</v>
      </c>
      <c r="M17" s="48">
        <v>34</v>
      </c>
      <c r="N17" s="48">
        <v>163</v>
      </c>
      <c r="O17" s="48">
        <v>0</v>
      </c>
      <c r="P17" s="48">
        <v>20</v>
      </c>
      <c r="Q17" s="48">
        <v>0</v>
      </c>
      <c r="R17" s="48">
        <v>13</v>
      </c>
      <c r="S17" s="48">
        <v>0</v>
      </c>
      <c r="T17" s="48">
        <v>33</v>
      </c>
      <c r="U17" s="48">
        <v>0</v>
      </c>
      <c r="V17" s="48">
        <v>0</v>
      </c>
      <c r="W17" s="48">
        <v>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W23"/>
  <sheetViews>
    <sheetView workbookViewId="0">
      <pane xSplit="1" ySplit="1" topLeftCell="B11" activePane="bottomRight" state="frozen"/>
      <selection activeCell="E12" sqref="E12"/>
      <selection pane="topRight" activeCell="E12" sqref="E12"/>
      <selection pane="bottomLeft" activeCell="E12" sqref="E12"/>
      <selection pane="bottomRight" activeCell="A12" sqref="A12:XFD12"/>
    </sheetView>
  </sheetViews>
  <sheetFormatPr defaultColWidth="8.81640625" defaultRowHeight="14.75" x14ac:dyDescent="0.75"/>
  <cols>
    <col min="1" max="6" width="8.81640625" style="17"/>
    <col min="7" max="7" width="10" style="17" bestFit="1" customWidth="1"/>
    <col min="8" max="8" width="9" style="17" bestFit="1" customWidth="1"/>
    <col min="9" max="12" width="8.81640625" style="17"/>
    <col min="13" max="13" width="9" style="17" bestFit="1" customWidth="1"/>
    <col min="14" max="14" width="8.81640625" style="17"/>
    <col min="15" max="15" width="9" style="17" bestFit="1" customWidth="1"/>
    <col min="16" max="16384" width="8.81640625" style="17"/>
  </cols>
  <sheetData>
    <row r="1" spans="1:23" ht="44.75" x14ac:dyDescent="0.7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48</v>
      </c>
      <c r="V1" s="15" t="s">
        <v>21</v>
      </c>
      <c r="W1" s="15" t="s">
        <v>22</v>
      </c>
    </row>
    <row r="2" spans="1:23" x14ac:dyDescent="0.75">
      <c r="A2" s="27">
        <v>2000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75">
      <c r="A3" s="27">
        <v>2001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75">
      <c r="A4" s="27">
        <v>2002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75">
      <c r="A5" s="27">
        <v>2003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75">
      <c r="A6" s="27">
        <v>2004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75">
      <c r="A7" s="27">
        <v>2005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75">
      <c r="A8" s="27">
        <v>2006</v>
      </c>
      <c r="B8"/>
      <c r="C8">
        <v>17868000</v>
      </c>
      <c r="D8"/>
      <c r="E8">
        <v>6232000</v>
      </c>
      <c r="F8"/>
      <c r="G8">
        <v>312316000</v>
      </c>
      <c r="H8"/>
      <c r="I8"/>
      <c r="J8"/>
      <c r="K8">
        <v>25583000</v>
      </c>
      <c r="L8"/>
      <c r="M8">
        <v>11422000</v>
      </c>
      <c r="N8">
        <v>5849000</v>
      </c>
      <c r="O8"/>
      <c r="P8"/>
      <c r="Q8"/>
      <c r="R8"/>
      <c r="S8"/>
      <c r="T8"/>
      <c r="U8"/>
      <c r="V8"/>
      <c r="W8"/>
    </row>
    <row r="9" spans="1:23" x14ac:dyDescent="0.75">
      <c r="A9" s="23">
        <v>2007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75">
      <c r="A10" s="44">
        <v>2008</v>
      </c>
      <c r="B10" s="43">
        <v>27208326</v>
      </c>
      <c r="C10" s="43">
        <v>160000129</v>
      </c>
      <c r="D10" s="43">
        <v>686787</v>
      </c>
      <c r="E10" s="43">
        <v>14562007</v>
      </c>
      <c r="F10" s="43">
        <v>23818755</v>
      </c>
      <c r="G10" s="43">
        <v>1181411912</v>
      </c>
      <c r="H10" s="43">
        <v>227345081</v>
      </c>
      <c r="I10" s="43">
        <v>6205337</v>
      </c>
      <c r="J10" s="43">
        <v>27014343</v>
      </c>
      <c r="K10" s="43">
        <v>49563015</v>
      </c>
      <c r="L10" s="43">
        <v>28809526</v>
      </c>
      <c r="M10" s="43">
        <v>176952123</v>
      </c>
      <c r="N10" s="43">
        <v>6576821</v>
      </c>
      <c r="O10" s="43">
        <v>1344919642</v>
      </c>
      <c r="P10" s="43">
        <v>90348440</v>
      </c>
      <c r="Q10" s="43">
        <v>48152296</v>
      </c>
      <c r="R10" s="43">
        <v>510671</v>
      </c>
      <c r="S10" s="43">
        <v>20060639</v>
      </c>
      <c r="T10" s="43">
        <v>67386383</v>
      </c>
      <c r="U10" s="43">
        <v>1098385</v>
      </c>
      <c r="V10" s="43">
        <v>233866</v>
      </c>
      <c r="W10" s="43">
        <v>87095913</v>
      </c>
    </row>
    <row r="11" spans="1:23" x14ac:dyDescent="0.75">
      <c r="A11" s="27">
        <v>2009</v>
      </c>
      <c r="B11">
        <v>20159000</v>
      </c>
      <c r="C11"/>
      <c r="D11">
        <v>293000</v>
      </c>
      <c r="E11"/>
      <c r="F11"/>
      <c r="G11">
        <v>272190000</v>
      </c>
      <c r="H11"/>
      <c r="I11">
        <v>2254000</v>
      </c>
      <c r="J11">
        <v>5216000</v>
      </c>
      <c r="K11"/>
      <c r="L11"/>
      <c r="M11"/>
      <c r="N11"/>
      <c r="O11"/>
      <c r="P11"/>
      <c r="Q11"/>
      <c r="R11"/>
      <c r="S11">
        <v>217000</v>
      </c>
      <c r="T11"/>
      <c r="U11"/>
      <c r="V11"/>
      <c r="W11"/>
    </row>
    <row r="12" spans="1:23" x14ac:dyDescent="0.75">
      <c r="A12" s="42">
        <v>2009</v>
      </c>
      <c r="B12">
        <v>20267940.960000001</v>
      </c>
      <c r="C12">
        <v>11355453.34</v>
      </c>
      <c r="D12">
        <v>90653.03</v>
      </c>
      <c r="E12">
        <v>6514357.96</v>
      </c>
      <c r="F12">
        <v>2868728.4</v>
      </c>
      <c r="G12">
        <v>311480850.98000002</v>
      </c>
      <c r="H12">
        <v>85086946.769999996</v>
      </c>
      <c r="I12">
        <v>2275354.44</v>
      </c>
      <c r="J12">
        <v>824035.02</v>
      </c>
      <c r="K12">
        <v>25009887</v>
      </c>
      <c r="L12">
        <v>7332627</v>
      </c>
      <c r="M12">
        <v>27121214.850000001</v>
      </c>
      <c r="N12">
        <v>6328227.5800000001</v>
      </c>
      <c r="O12">
        <v>13533110.33</v>
      </c>
      <c r="P12">
        <v>6598787.5369565198</v>
      </c>
      <c r="Q12">
        <v>0</v>
      </c>
      <c r="R12">
        <v>517936.32</v>
      </c>
      <c r="S12">
        <v>0</v>
      </c>
      <c r="T12">
        <v>5421123.04</v>
      </c>
      <c r="U12">
        <v>872866.61</v>
      </c>
      <c r="V12">
        <v>237390.12</v>
      </c>
      <c r="W12">
        <v>31704804</v>
      </c>
    </row>
    <row r="13" spans="1:23" x14ac:dyDescent="0.75">
      <c r="A13" s="27">
        <v>2010</v>
      </c>
      <c r="B13">
        <v>22600000</v>
      </c>
      <c r="C13">
        <v>10400000</v>
      </c>
      <c r="D13">
        <v>94400</v>
      </c>
      <c r="E13">
        <v>6220000</v>
      </c>
      <c r="F13"/>
      <c r="G13">
        <v>318000000</v>
      </c>
      <c r="H13">
        <v>88800000</v>
      </c>
      <c r="I13">
        <v>2230000</v>
      </c>
      <c r="J13"/>
      <c r="K13">
        <v>24000000</v>
      </c>
      <c r="L13">
        <v>689000</v>
      </c>
      <c r="M13">
        <v>26000000</v>
      </c>
      <c r="N13">
        <v>6450000</v>
      </c>
      <c r="O13" s="7">
        <v>13400000</v>
      </c>
      <c r="P13">
        <v>6690000</v>
      </c>
      <c r="Q13"/>
      <c r="R13">
        <v>533000</v>
      </c>
      <c r="S13"/>
      <c r="T13">
        <v>5530000</v>
      </c>
      <c r="U13">
        <v>866000</v>
      </c>
      <c r="V13">
        <v>237000</v>
      </c>
      <c r="W13">
        <v>31600000</v>
      </c>
    </row>
    <row r="14" spans="1:23" x14ac:dyDescent="0.75">
      <c r="A14" s="42">
        <v>2010</v>
      </c>
      <c r="B14">
        <v>22616454.960000001</v>
      </c>
      <c r="C14">
        <v>10408449.17</v>
      </c>
      <c r="D14">
        <v>94372.2</v>
      </c>
      <c r="E14">
        <v>6220832.2000000002</v>
      </c>
      <c r="F14"/>
      <c r="G14">
        <v>318399725.01999998</v>
      </c>
      <c r="H14">
        <v>88752246.689999998</v>
      </c>
      <c r="I14">
        <v>2232321.84</v>
      </c>
      <c r="J14"/>
      <c r="K14">
        <v>23981506</v>
      </c>
      <c r="L14">
        <v>689065.37199999997</v>
      </c>
      <c r="M14">
        <v>26039007.449999999</v>
      </c>
      <c r="N14">
        <v>6446770.04</v>
      </c>
      <c r="O14">
        <v>13413351.52</v>
      </c>
      <c r="P14">
        <v>6690448.5521739097</v>
      </c>
      <c r="Q14"/>
      <c r="R14">
        <v>532766.52</v>
      </c>
      <c r="S14"/>
      <c r="T14">
        <v>5529778.7199999997</v>
      </c>
      <c r="U14">
        <v>865753.35</v>
      </c>
      <c r="V14">
        <v>237254.49</v>
      </c>
      <c r="W14">
        <v>31625440.199999999</v>
      </c>
    </row>
    <row r="15" spans="1:23" x14ac:dyDescent="0.75">
      <c r="A15" s="27">
        <v>2011</v>
      </c>
      <c r="B15">
        <v>9920000</v>
      </c>
      <c r="C15">
        <v>3860000</v>
      </c>
      <c r="D15">
        <v>96000</v>
      </c>
      <c r="E15">
        <v>6290000</v>
      </c>
      <c r="F15"/>
      <c r="G15">
        <v>273000000</v>
      </c>
      <c r="H15">
        <v>41200000</v>
      </c>
      <c r="I15">
        <v>2260000</v>
      </c>
      <c r="J15"/>
      <c r="K15">
        <v>17900000</v>
      </c>
      <c r="L15">
        <v>1130000</v>
      </c>
      <c r="M15">
        <v>26500000</v>
      </c>
      <c r="N15">
        <v>6590000</v>
      </c>
      <c r="O15" s="7">
        <v>13500000</v>
      </c>
      <c r="P15">
        <v>6800000</v>
      </c>
      <c r="Q15"/>
      <c r="R15">
        <v>547000</v>
      </c>
      <c r="S15"/>
      <c r="T15">
        <v>5560000</v>
      </c>
      <c r="U15">
        <v>888000</v>
      </c>
      <c r="V15">
        <v>243000</v>
      </c>
      <c r="W15">
        <v>15600000</v>
      </c>
    </row>
    <row r="16" spans="1:23" x14ac:dyDescent="0.75">
      <c r="A16" s="42">
        <v>2011</v>
      </c>
      <c r="B16">
        <v>9917806.6899999995</v>
      </c>
      <c r="C16">
        <v>4003131.3028000002</v>
      </c>
      <c r="D16">
        <v>95974.71</v>
      </c>
      <c r="E16">
        <v>6294280.5199999996</v>
      </c>
      <c r="F16"/>
      <c r="G16">
        <v>273128231.19999999</v>
      </c>
      <c r="H16">
        <v>41195358.460000001</v>
      </c>
      <c r="I16">
        <v>2263693.3199999998</v>
      </c>
      <c r="J16"/>
      <c r="K16">
        <v>17884602.309999999</v>
      </c>
      <c r="L16">
        <v>1127974.5260000001</v>
      </c>
      <c r="M16">
        <v>26511804.600000001</v>
      </c>
      <c r="N16">
        <v>6592999.2599999998</v>
      </c>
      <c r="O16">
        <v>191908.36758406999</v>
      </c>
      <c r="P16">
        <v>6804602.1521739103</v>
      </c>
      <c r="Q16"/>
      <c r="R16">
        <v>546744.32999999996</v>
      </c>
      <c r="S16"/>
      <c r="T16">
        <v>5561484.4000000004</v>
      </c>
      <c r="U16">
        <v>888452.18</v>
      </c>
      <c r="V16">
        <v>243162.81</v>
      </c>
      <c r="W16">
        <v>15588193.220406899</v>
      </c>
    </row>
    <row r="17" spans="1:23" x14ac:dyDescent="0.75">
      <c r="A17" s="27">
        <v>2012</v>
      </c>
      <c r="B17">
        <v>7960000</v>
      </c>
      <c r="C17">
        <v>4110000</v>
      </c>
      <c r="D17"/>
      <c r="E17">
        <v>6540000</v>
      </c>
      <c r="F17"/>
      <c r="G17">
        <v>272000000</v>
      </c>
      <c r="H17">
        <v>42000000</v>
      </c>
      <c r="I17">
        <v>2390000</v>
      </c>
      <c r="J17"/>
      <c r="K17">
        <v>19500000</v>
      </c>
      <c r="L17">
        <v>1020000</v>
      </c>
      <c r="M17">
        <v>51800000</v>
      </c>
      <c r="N17">
        <v>6740000</v>
      </c>
      <c r="O17" s="7">
        <v>196000</v>
      </c>
      <c r="P17">
        <v>6940000</v>
      </c>
      <c r="Q17"/>
      <c r="R17">
        <v>544000</v>
      </c>
      <c r="S17"/>
      <c r="T17">
        <v>5340000</v>
      </c>
      <c r="U17">
        <v>858000</v>
      </c>
      <c r="V17">
        <v>245000</v>
      </c>
      <c r="W17">
        <v>15900000</v>
      </c>
    </row>
    <row r="18" spans="1:23" x14ac:dyDescent="0.75">
      <c r="A18" s="42">
        <v>2012</v>
      </c>
      <c r="B18">
        <v>7960168.6584000001</v>
      </c>
      <c r="C18">
        <v>4114896.7888000002</v>
      </c>
      <c r="D18"/>
      <c r="E18">
        <v>6540444.2400000002</v>
      </c>
      <c r="F18"/>
      <c r="G18">
        <v>272071081.04000002</v>
      </c>
      <c r="H18">
        <v>41966912.469999999</v>
      </c>
      <c r="I18">
        <v>2392497.7200000002</v>
      </c>
      <c r="J18"/>
      <c r="K18">
        <v>19535008.030000001</v>
      </c>
      <c r="L18">
        <v>1016551.949</v>
      </c>
      <c r="M18">
        <v>51813104.101199999</v>
      </c>
      <c r="N18">
        <v>6736989.4000000004</v>
      </c>
      <c r="O18">
        <v>196109.43800129899</v>
      </c>
      <c r="P18">
        <v>6937659.1565217404</v>
      </c>
      <c r="Q18"/>
      <c r="R18">
        <v>544102.02</v>
      </c>
      <c r="S18"/>
      <c r="T18">
        <v>5342800.08</v>
      </c>
      <c r="U18">
        <v>857861.62</v>
      </c>
      <c r="V18">
        <v>244789.38</v>
      </c>
      <c r="W18">
        <v>15939972.683657501</v>
      </c>
    </row>
    <row r="19" spans="1:23" x14ac:dyDescent="0.75">
      <c r="A19" s="27">
        <v>2013</v>
      </c>
      <c r="B19">
        <v>8220000</v>
      </c>
      <c r="C19">
        <v>4170000</v>
      </c>
      <c r="D19"/>
      <c r="E19">
        <v>6660000</v>
      </c>
      <c r="F19"/>
      <c r="G19">
        <v>275500000</v>
      </c>
      <c r="H19">
        <v>42500000</v>
      </c>
      <c r="I19">
        <v>2440000</v>
      </c>
      <c r="J19"/>
      <c r="K19">
        <v>19700000</v>
      </c>
      <c r="L19">
        <v>1010000</v>
      </c>
      <c r="M19">
        <v>52700000</v>
      </c>
      <c r="N19">
        <v>6880000</v>
      </c>
      <c r="O19" s="7">
        <v>197000</v>
      </c>
      <c r="P19">
        <v>7060000</v>
      </c>
      <c r="Q19"/>
      <c r="R19">
        <v>556000</v>
      </c>
      <c r="S19"/>
      <c r="T19">
        <v>5360000</v>
      </c>
      <c r="U19">
        <v>872000</v>
      </c>
      <c r="V19">
        <v>250000</v>
      </c>
      <c r="W19">
        <v>16100000</v>
      </c>
    </row>
    <row r="20" spans="1:23" x14ac:dyDescent="0.75">
      <c r="A20" s="42">
        <v>2013</v>
      </c>
      <c r="B20">
        <v>8222176.5355181601</v>
      </c>
      <c r="C20">
        <v>4165425.9892000002</v>
      </c>
      <c r="D20"/>
      <c r="E20">
        <v>6659474.3600000003</v>
      </c>
      <c r="F20"/>
      <c r="G20">
        <v>275470711.12</v>
      </c>
      <c r="H20">
        <v>42477157.270000003</v>
      </c>
      <c r="I20">
        <v>2437101.7200000002</v>
      </c>
      <c r="J20"/>
      <c r="K20">
        <v>19705836.66</v>
      </c>
      <c r="L20">
        <v>1009047.6891</v>
      </c>
      <c r="M20">
        <v>52670036.785483897</v>
      </c>
      <c r="N20">
        <v>6881986.2800000003</v>
      </c>
      <c r="O20">
        <v>197320.16515941601</v>
      </c>
      <c r="P20">
        <v>7058669.4391304301</v>
      </c>
      <c r="Q20"/>
      <c r="R20">
        <v>555618.68999999994</v>
      </c>
      <c r="S20"/>
      <c r="T20">
        <v>5360840.16</v>
      </c>
      <c r="U20">
        <v>872316.83</v>
      </c>
      <c r="V20">
        <v>250235.37</v>
      </c>
      <c r="W20">
        <v>16095160.113298001</v>
      </c>
    </row>
    <row r="21" spans="1:23" x14ac:dyDescent="0.75">
      <c r="A21" s="27">
        <v>2014</v>
      </c>
      <c r="B21">
        <v>8500000</v>
      </c>
      <c r="C21">
        <v>4230000</v>
      </c>
      <c r="D21" s="28"/>
      <c r="E21">
        <v>7360000</v>
      </c>
      <c r="F21" s="28"/>
      <c r="G21">
        <v>181300000</v>
      </c>
      <c r="H21">
        <v>30000000</v>
      </c>
      <c r="I21">
        <v>2090000</v>
      </c>
      <c r="J21" s="28"/>
      <c r="K21">
        <v>8440000</v>
      </c>
      <c r="L21">
        <v>1020000</v>
      </c>
      <c r="M21">
        <v>53500000</v>
      </c>
      <c r="N21">
        <v>7010000</v>
      </c>
      <c r="P21">
        <v>6530000</v>
      </c>
      <c r="Q21" s="28"/>
      <c r="R21">
        <v>566000</v>
      </c>
      <c r="S21" s="28"/>
      <c r="T21">
        <v>5420000</v>
      </c>
      <c r="U21">
        <v>391000</v>
      </c>
      <c r="V21">
        <v>225000</v>
      </c>
      <c r="W21">
        <v>6280000</v>
      </c>
    </row>
    <row r="22" spans="1:23" x14ac:dyDescent="0.75">
      <c r="A22" s="36">
        <v>2014</v>
      </c>
      <c r="B22" s="17">
        <v>8511708.3178538699</v>
      </c>
      <c r="C22" s="17">
        <v>4231461.8458000002</v>
      </c>
      <c r="E22" s="17">
        <v>7376801.6464895597</v>
      </c>
      <c r="G22" s="17">
        <v>181340816.02000001</v>
      </c>
      <c r="H22" s="17">
        <v>29945524.840079501</v>
      </c>
      <c r="I22" s="17">
        <v>2089861.0056513499</v>
      </c>
      <c r="K22" s="17">
        <v>8448712.2181943301</v>
      </c>
      <c r="L22" s="17">
        <v>1022742.4812</v>
      </c>
      <c r="M22" s="17">
        <v>53509116.876657598</v>
      </c>
      <c r="N22" s="17">
        <v>7015762.3799999999</v>
      </c>
      <c r="O22" s="17">
        <v>196134.43771426001</v>
      </c>
      <c r="P22" s="17">
        <v>6534557.5233066604</v>
      </c>
      <c r="R22" s="17">
        <v>566449.29</v>
      </c>
      <c r="T22" s="17">
        <v>5418078.3200000003</v>
      </c>
      <c r="U22" s="17">
        <v>389731.73387508898</v>
      </c>
      <c r="V22" s="17">
        <v>225033.75753346001</v>
      </c>
      <c r="W22" s="17">
        <v>6282483.7406748002</v>
      </c>
    </row>
    <row r="23" spans="1:23" x14ac:dyDescent="0.75">
      <c r="A23" s="18">
        <v>2015</v>
      </c>
      <c r="B23">
        <v>8753666</v>
      </c>
      <c r="C23">
        <v>4282484</v>
      </c>
      <c r="E23">
        <v>7497002</v>
      </c>
      <c r="G23">
        <v>183547074</v>
      </c>
      <c r="H23">
        <v>30311412</v>
      </c>
      <c r="I23">
        <v>2125078</v>
      </c>
      <c r="K23">
        <v>8521440</v>
      </c>
      <c r="L23">
        <v>1035047</v>
      </c>
      <c r="M23">
        <v>54631264</v>
      </c>
      <c r="N23">
        <v>7162162</v>
      </c>
      <c r="P23">
        <v>6637429</v>
      </c>
      <c r="R23">
        <v>577755</v>
      </c>
      <c r="T23">
        <v>5436749</v>
      </c>
      <c r="U23">
        <v>398960</v>
      </c>
      <c r="V23">
        <v>230048</v>
      </c>
      <c r="W23">
        <v>6352108</v>
      </c>
    </row>
  </sheetData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W23"/>
  <sheetViews>
    <sheetView workbookViewId="0">
      <pane xSplit="1" ySplit="1" topLeftCell="B17" activePane="bottomRight" state="frozen"/>
      <selection activeCell="E12" sqref="E12"/>
      <selection pane="topRight" activeCell="E12" sqref="E12"/>
      <selection pane="bottomLeft" activeCell="E12" sqref="E12"/>
      <selection pane="bottomRight" activeCell="E30" sqref="E30"/>
    </sheetView>
  </sheetViews>
  <sheetFormatPr defaultColWidth="8.81640625" defaultRowHeight="14.75" x14ac:dyDescent="0.75"/>
  <cols>
    <col min="1" max="1" width="8.81640625" style="17"/>
    <col min="2" max="3" width="9" style="17" bestFit="1" customWidth="1"/>
    <col min="4" max="4" width="8.81640625" style="17"/>
    <col min="5" max="5" width="9" style="17" bestFit="1" customWidth="1"/>
    <col min="6" max="6" width="8.81640625" style="17"/>
    <col min="7" max="7" width="11" style="17" bestFit="1" customWidth="1"/>
    <col min="8" max="8" width="9" style="17" bestFit="1" customWidth="1"/>
    <col min="9" max="10" width="8.81640625" style="17"/>
    <col min="11" max="12" width="9" style="17" bestFit="1" customWidth="1"/>
    <col min="13" max="13" width="10" style="17" bestFit="1" customWidth="1"/>
    <col min="14" max="14" width="8.81640625" style="17"/>
    <col min="15" max="15" width="10" style="17" bestFit="1" customWidth="1"/>
    <col min="16" max="16" width="9" style="17" bestFit="1" customWidth="1"/>
    <col min="17" max="19" width="8.81640625" style="17"/>
    <col min="20" max="20" width="9" style="17" bestFit="1" customWidth="1"/>
    <col min="21" max="22" width="8.81640625" style="17"/>
    <col min="23" max="23" width="9" style="17" bestFit="1" customWidth="1"/>
    <col min="24" max="16384" width="8.81640625" style="17"/>
  </cols>
  <sheetData>
    <row r="1" spans="1:23" ht="44.75" x14ac:dyDescent="0.7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48</v>
      </c>
      <c r="V1" s="15" t="s">
        <v>21</v>
      </c>
      <c r="W1" s="15" t="s">
        <v>22</v>
      </c>
    </row>
    <row r="2" spans="1:23" x14ac:dyDescent="0.75">
      <c r="A2" s="27">
        <v>2000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75">
      <c r="A3" s="27">
        <v>2001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75">
      <c r="A4" s="27">
        <v>2002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75">
      <c r="A5" s="27">
        <v>2003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75">
      <c r="A6" s="27">
        <v>2004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75">
      <c r="A7" s="27">
        <v>2005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75">
      <c r="A8" s="27">
        <v>2006</v>
      </c>
      <c r="B8"/>
      <c r="C8">
        <v>95403000</v>
      </c>
      <c r="D8"/>
      <c r="E8">
        <v>1334000</v>
      </c>
      <c r="F8"/>
      <c r="G8">
        <v>663064000</v>
      </c>
      <c r="H8"/>
      <c r="I8"/>
      <c r="J8"/>
      <c r="K8">
        <v>8791000</v>
      </c>
      <c r="L8"/>
      <c r="M8">
        <v>149521000</v>
      </c>
      <c r="N8">
        <v>352000</v>
      </c>
      <c r="O8"/>
      <c r="P8"/>
      <c r="Q8"/>
      <c r="R8"/>
      <c r="S8"/>
      <c r="T8"/>
      <c r="U8"/>
      <c r="V8"/>
      <c r="W8"/>
    </row>
    <row r="9" spans="1:23" x14ac:dyDescent="0.75">
      <c r="A9" s="23">
        <v>2007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75">
      <c r="A10" s="30">
        <v>2008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75">
      <c r="A11" s="27">
        <v>2009</v>
      </c>
      <c r="B11">
        <v>7516000</v>
      </c>
      <c r="C11"/>
      <c r="D11">
        <v>222000</v>
      </c>
      <c r="E11"/>
      <c r="F11"/>
      <c r="G11">
        <v>709668000</v>
      </c>
      <c r="H11"/>
      <c r="I11">
        <v>1462000</v>
      </c>
      <c r="J11">
        <v>1099000</v>
      </c>
      <c r="K11"/>
      <c r="L11"/>
      <c r="M11"/>
      <c r="N11"/>
      <c r="O11"/>
      <c r="P11"/>
      <c r="Q11"/>
      <c r="R11"/>
      <c r="S11">
        <v>4655000</v>
      </c>
      <c r="T11"/>
      <c r="U11"/>
      <c r="V11"/>
      <c r="W11"/>
    </row>
    <row r="12" spans="1:23" x14ac:dyDescent="0.75">
      <c r="A12" s="45">
        <v>2009</v>
      </c>
      <c r="B12">
        <v>7318978.6799999997</v>
      </c>
      <c r="C12">
        <v>43799605.739999995</v>
      </c>
      <c r="D12">
        <v>425371.91000000003</v>
      </c>
      <c r="E12">
        <v>1332482.3099999996</v>
      </c>
      <c r="F12">
        <v>8845245.9000000004</v>
      </c>
      <c r="G12">
        <v>670881832.88</v>
      </c>
      <c r="H12">
        <v>16097530.469999999</v>
      </c>
      <c r="I12">
        <v>1453698.67</v>
      </c>
      <c r="J12">
        <v>274678.34000000008</v>
      </c>
      <c r="K12">
        <v>9503757.0600000024</v>
      </c>
      <c r="L12">
        <v>16718389.559999999</v>
      </c>
      <c r="M12">
        <v>151878803.16</v>
      </c>
      <c r="N12">
        <v>403929.41999999993</v>
      </c>
      <c r="O12">
        <v>676655516.5</v>
      </c>
      <c r="P12">
        <v>66788428.275753275</v>
      </c>
      <c r="Q12">
        <v>3383297.54</v>
      </c>
      <c r="R12">
        <v>0</v>
      </c>
      <c r="S12">
        <v>4654678.13</v>
      </c>
      <c r="T12">
        <v>28460895.960000001</v>
      </c>
      <c r="U12">
        <v>260726.39</v>
      </c>
      <c r="V12">
        <v>0</v>
      </c>
      <c r="W12">
        <v>47557206</v>
      </c>
    </row>
    <row r="13" spans="1:23" x14ac:dyDescent="0.75">
      <c r="A13" s="27">
        <v>2010</v>
      </c>
      <c r="B13">
        <v>8170000</v>
      </c>
      <c r="C13">
        <v>40100000</v>
      </c>
      <c r="D13">
        <v>443000</v>
      </c>
      <c r="E13">
        <v>1270000</v>
      </c>
      <c r="F13"/>
      <c r="G13">
        <v>686000000</v>
      </c>
      <c r="H13">
        <v>16800000</v>
      </c>
      <c r="I13">
        <v>1430000</v>
      </c>
      <c r="J13"/>
      <c r="K13">
        <v>9110000</v>
      </c>
      <c r="L13">
        <v>22200000</v>
      </c>
      <c r="M13">
        <v>146000000</v>
      </c>
      <c r="N13">
        <v>411000</v>
      </c>
      <c r="O13" s="7">
        <v>671000000</v>
      </c>
      <c r="P13">
        <v>67700000</v>
      </c>
      <c r="Q13"/>
      <c r="R13">
        <v>0</v>
      </c>
      <c r="S13"/>
      <c r="T13">
        <v>29000000</v>
      </c>
      <c r="U13">
        <v>259000</v>
      </c>
      <c r="V13">
        <v>0</v>
      </c>
      <c r="W13">
        <v>47400000</v>
      </c>
    </row>
    <row r="14" spans="1:23" x14ac:dyDescent="0.75">
      <c r="A14" s="45">
        <v>2010</v>
      </c>
      <c r="B14">
        <v>8167053.1799999997</v>
      </c>
      <c r="C14">
        <v>40146875.369999997</v>
      </c>
      <c r="D14">
        <v>442823.39999999997</v>
      </c>
      <c r="E14">
        <v>1272442.9500000002</v>
      </c>
      <c r="F14"/>
      <c r="G14">
        <v>685784023.12</v>
      </c>
      <c r="H14">
        <v>16790965.590000004</v>
      </c>
      <c r="I14">
        <v>1426205.62</v>
      </c>
      <c r="J14"/>
      <c r="K14">
        <v>9112972.2800000012</v>
      </c>
      <c r="L14">
        <v>22229848.088</v>
      </c>
      <c r="M14">
        <v>145818441.72</v>
      </c>
      <c r="N14">
        <v>411495.95999999996</v>
      </c>
      <c r="O14">
        <v>670667576</v>
      </c>
      <c r="P14">
        <v>67716158.575636983</v>
      </c>
      <c r="Q14"/>
      <c r="R14">
        <v>0</v>
      </c>
      <c r="S14"/>
      <c r="T14">
        <v>29031338.280000001</v>
      </c>
      <c r="U14">
        <v>258601.65000000002</v>
      </c>
      <c r="V14">
        <v>0</v>
      </c>
      <c r="W14">
        <v>47438160.299999997</v>
      </c>
    </row>
    <row r="15" spans="1:23" x14ac:dyDescent="0.75">
      <c r="A15" s="27">
        <v>2011</v>
      </c>
      <c r="B15">
        <v>14900000</v>
      </c>
      <c r="C15">
        <v>11200000</v>
      </c>
      <c r="D15">
        <v>450000</v>
      </c>
      <c r="E15">
        <v>1290000</v>
      </c>
      <c r="F15"/>
      <c r="G15">
        <v>832000000</v>
      </c>
      <c r="H15">
        <v>107000000</v>
      </c>
      <c r="I15">
        <v>1450000</v>
      </c>
      <c r="J15"/>
      <c r="K15">
        <v>11100000</v>
      </c>
      <c r="L15">
        <v>24400000</v>
      </c>
      <c r="M15">
        <v>148000000</v>
      </c>
      <c r="N15">
        <v>421000</v>
      </c>
      <c r="O15" s="7">
        <v>674000000</v>
      </c>
      <c r="P15">
        <v>68900000</v>
      </c>
      <c r="Q15"/>
      <c r="R15">
        <v>0</v>
      </c>
      <c r="S15"/>
      <c r="T15">
        <v>29200000</v>
      </c>
      <c r="U15">
        <v>265000</v>
      </c>
      <c r="V15">
        <v>0</v>
      </c>
      <c r="W15">
        <v>17700000</v>
      </c>
    </row>
    <row r="16" spans="1:23" x14ac:dyDescent="0.75">
      <c r="A16" s="45">
        <v>2011</v>
      </c>
      <c r="B16">
        <v>14949516.119999999</v>
      </c>
      <c r="C16">
        <v>11588011.666000001</v>
      </c>
      <c r="D16">
        <v>450342.86999999994</v>
      </c>
      <c r="E16">
        <v>1287466.4700000007</v>
      </c>
      <c r="F16"/>
      <c r="G16">
        <v>831799613.20000005</v>
      </c>
      <c r="H16">
        <v>106623280.72</v>
      </c>
      <c r="I16">
        <v>1446248.5100000002</v>
      </c>
      <c r="J16"/>
      <c r="K16">
        <v>11117455.490000002</v>
      </c>
      <c r="L16">
        <v>24358152.601999998</v>
      </c>
      <c r="M16">
        <v>148466105.76000002</v>
      </c>
      <c r="N16">
        <v>420829.74000000022</v>
      </c>
      <c r="O16">
        <v>563382205.92265785</v>
      </c>
      <c r="P16">
        <v>68871543.482836992</v>
      </c>
      <c r="Q16"/>
      <c r="R16">
        <v>0</v>
      </c>
      <c r="S16"/>
      <c r="T16">
        <v>29197793.100000001</v>
      </c>
      <c r="U16">
        <v>265381.81999999995</v>
      </c>
      <c r="V16">
        <v>0</v>
      </c>
      <c r="W16">
        <v>17702802.911343098</v>
      </c>
    </row>
    <row r="17" spans="1:23" x14ac:dyDescent="0.75">
      <c r="A17" s="27">
        <v>2012</v>
      </c>
      <c r="B17">
        <v>15100000</v>
      </c>
      <c r="C17">
        <v>11900000</v>
      </c>
      <c r="D17"/>
      <c r="E17">
        <v>1340000</v>
      </c>
      <c r="F17"/>
      <c r="G17">
        <v>829000000</v>
      </c>
      <c r="H17">
        <v>109000000</v>
      </c>
      <c r="I17">
        <v>1530000</v>
      </c>
      <c r="J17"/>
      <c r="K17">
        <v>12100000</v>
      </c>
      <c r="L17">
        <v>22000000</v>
      </c>
      <c r="M17">
        <v>124000000</v>
      </c>
      <c r="N17">
        <v>430000</v>
      </c>
      <c r="O17" s="7">
        <v>576000000</v>
      </c>
      <c r="P17">
        <v>70200000</v>
      </c>
      <c r="Q17"/>
      <c r="R17">
        <v>0</v>
      </c>
      <c r="S17"/>
      <c r="T17">
        <v>28000000</v>
      </c>
      <c r="U17">
        <v>256000</v>
      </c>
      <c r="V17">
        <v>0</v>
      </c>
      <c r="W17">
        <v>18100000</v>
      </c>
    </row>
    <row r="18" spans="1:23" x14ac:dyDescent="0.75">
      <c r="A18" s="45">
        <v>2012</v>
      </c>
      <c r="B18">
        <v>15138934.4736</v>
      </c>
      <c r="C18">
        <v>11911543.335999999</v>
      </c>
      <c r="D18"/>
      <c r="E18">
        <v>1337818.1399999997</v>
      </c>
      <c r="F18"/>
      <c r="G18">
        <v>828580110.44000006</v>
      </c>
      <c r="H18">
        <v>108620244.03999999</v>
      </c>
      <c r="I18">
        <v>1528540.21</v>
      </c>
      <c r="J18"/>
      <c r="K18">
        <v>12143383.369999997</v>
      </c>
      <c r="L18">
        <v>21952027.222999997</v>
      </c>
      <c r="M18">
        <v>124319201.0229</v>
      </c>
      <c r="N18">
        <v>430020.59999999963</v>
      </c>
      <c r="O18">
        <v>575715218.54055977</v>
      </c>
      <c r="P18">
        <v>70218255.760160863</v>
      </c>
      <c r="Q18"/>
      <c r="R18">
        <v>0</v>
      </c>
      <c r="S18"/>
      <c r="T18">
        <v>28049700.420000002</v>
      </c>
      <c r="U18">
        <v>256244.38</v>
      </c>
      <c r="V18">
        <v>0</v>
      </c>
      <c r="W18">
        <v>18102302.867375996</v>
      </c>
    </row>
    <row r="19" spans="1:23" x14ac:dyDescent="0.75">
      <c r="A19" s="27">
        <v>2013</v>
      </c>
      <c r="B19">
        <v>14900000</v>
      </c>
      <c r="C19">
        <v>12100000</v>
      </c>
      <c r="D19"/>
      <c r="E19">
        <v>1360000</v>
      </c>
      <c r="F19"/>
      <c r="G19">
        <v>838900000</v>
      </c>
      <c r="H19">
        <v>109900000</v>
      </c>
      <c r="I19">
        <v>1560000</v>
      </c>
      <c r="J19"/>
      <c r="K19">
        <v>12200000</v>
      </c>
      <c r="L19">
        <v>12300000</v>
      </c>
      <c r="M19">
        <v>126400000</v>
      </c>
      <c r="N19">
        <v>439000</v>
      </c>
      <c r="O19" s="7">
        <v>579300000</v>
      </c>
      <c r="P19">
        <v>71400000</v>
      </c>
      <c r="Q19"/>
      <c r="R19">
        <v>0</v>
      </c>
      <c r="S19"/>
      <c r="T19">
        <v>28100000</v>
      </c>
      <c r="U19">
        <v>261000</v>
      </c>
      <c r="V19">
        <v>0</v>
      </c>
      <c r="W19">
        <v>18300000</v>
      </c>
    </row>
    <row r="20" spans="1:23" x14ac:dyDescent="0.75">
      <c r="A20" s="45">
        <v>2013</v>
      </c>
      <c r="B20">
        <v>14867370.358102741</v>
      </c>
      <c r="C20">
        <v>12057812.074000001</v>
      </c>
      <c r="D20"/>
      <c r="E20">
        <v>1362165.21</v>
      </c>
      <c r="F20"/>
      <c r="G20">
        <v>838933529.32000005</v>
      </c>
      <c r="H20">
        <v>109940877.63999999</v>
      </c>
      <c r="I20">
        <v>1557037.21</v>
      </c>
      <c r="J20"/>
      <c r="K20">
        <v>12249574.140000001</v>
      </c>
      <c r="L20">
        <v>12319832.942400001</v>
      </c>
      <c r="M20">
        <v>126395950.53645509</v>
      </c>
      <c r="N20">
        <v>439275.71999999974</v>
      </c>
      <c r="O20">
        <v>579269530.14092159</v>
      </c>
      <c r="P20">
        <v>71443039.333715275</v>
      </c>
      <c r="Q20"/>
      <c r="R20">
        <v>0</v>
      </c>
      <c r="S20"/>
      <c r="T20">
        <v>28144410.84</v>
      </c>
      <c r="U20">
        <v>260562.17000000004</v>
      </c>
      <c r="V20">
        <v>0</v>
      </c>
      <c r="W20">
        <v>18278542.181477204</v>
      </c>
    </row>
    <row r="21" spans="1:23" x14ac:dyDescent="0.75">
      <c r="A21" s="27">
        <v>2014</v>
      </c>
      <c r="B21">
        <v>15400000</v>
      </c>
      <c r="C21">
        <v>12300000</v>
      </c>
      <c r="D21"/>
      <c r="E21">
        <v>3460000</v>
      </c>
      <c r="F21"/>
      <c r="G21">
        <v>997400000</v>
      </c>
      <c r="H21">
        <v>36500000</v>
      </c>
      <c r="I21">
        <v>4110000</v>
      </c>
      <c r="J21"/>
      <c r="K21">
        <v>23300000</v>
      </c>
      <c r="L21">
        <v>12500000</v>
      </c>
      <c r="M21">
        <v>128400000</v>
      </c>
      <c r="N21">
        <v>448000</v>
      </c>
      <c r="P21">
        <v>53900000</v>
      </c>
      <c r="Q21"/>
      <c r="R21">
        <v>0</v>
      </c>
      <c r="S21"/>
      <c r="T21">
        <v>28400000</v>
      </c>
      <c r="U21">
        <v>650000</v>
      </c>
      <c r="V21">
        <v>33900</v>
      </c>
      <c r="W21">
        <v>61800000</v>
      </c>
    </row>
    <row r="22" spans="1:23" x14ac:dyDescent="0.75">
      <c r="A22" s="35">
        <v>2014</v>
      </c>
      <c r="B22" s="17">
        <v>15390902.809617529</v>
      </c>
      <c r="C22" s="17">
        <v>12248968.500999998</v>
      </c>
      <c r="E22" s="17">
        <v>3463171.6909641409</v>
      </c>
      <c r="G22" s="17">
        <v>997374488.11000013</v>
      </c>
      <c r="H22" s="17">
        <v>36538630.097682498</v>
      </c>
      <c r="I22" s="17">
        <v>4105084.1182437399</v>
      </c>
      <c r="K22" s="17">
        <v>23355829.149150968</v>
      </c>
      <c r="L22" s="17">
        <v>12487037.6768</v>
      </c>
      <c r="M22" s="17">
        <v>128409549.3902404</v>
      </c>
      <c r="N22" s="17">
        <v>447814.62000000011</v>
      </c>
      <c r="O22" s="17">
        <v>575788609.78249776</v>
      </c>
      <c r="P22" s="17">
        <v>53922798.86331974</v>
      </c>
      <c r="R22" s="17">
        <v>0</v>
      </c>
      <c r="T22" s="17">
        <v>28444911.18</v>
      </c>
      <c r="U22" s="17">
        <v>648550.44915763102</v>
      </c>
      <c r="V22" s="17">
        <v>33849.242466539989</v>
      </c>
      <c r="W22" s="17">
        <v>61832480.252683602</v>
      </c>
    </row>
    <row r="23" spans="1:23" x14ac:dyDescent="0.75">
      <c r="A23" s="18">
        <v>2015</v>
      </c>
      <c r="B23" s="17">
        <f>24582076-'PAR-H'!B23</f>
        <v>15828410</v>
      </c>
      <c r="C23" s="17">
        <f>16679149-'PAR-H'!C23</f>
        <v>12396665</v>
      </c>
      <c r="E23" s="17">
        <f>11016604-'PAR-H'!E23</f>
        <v>3519602</v>
      </c>
      <c r="G23" s="17">
        <f>1193055980-'PAR-H'!G23</f>
        <v>1009508906</v>
      </c>
      <c r="H23" s="17">
        <f>67296487-'PAR-H'!H23</f>
        <v>36985075</v>
      </c>
      <c r="I23" s="17">
        <f>6299338-'PAR-H'!I23</f>
        <v>4174260</v>
      </c>
      <c r="K23" s="17">
        <f>32078320-'PAR-H'!K23</f>
        <v>23556880</v>
      </c>
      <c r="L23" s="17">
        <f>13672319-'PAR-H'!L23</f>
        <v>12637272</v>
      </c>
      <c r="M23" s="17">
        <f>185733706-'PAR-H'!M23</f>
        <v>131102442</v>
      </c>
      <c r="N23" s="17">
        <f>7619321-'PAR-H'!N23</f>
        <v>457159</v>
      </c>
      <c r="P23" s="17">
        <f>61409115-'PAR-H'!P23</f>
        <v>54771686</v>
      </c>
      <c r="R23">
        <f>577755-'PAR-H'!R23</f>
        <v>0</v>
      </c>
      <c r="T23" s="17">
        <f>33979680-'PAR-H'!T23</f>
        <v>28542931</v>
      </c>
      <c r="U23" s="17">
        <f>1062868-'PAR-H'!U23</f>
        <v>663908</v>
      </c>
      <c r="V23" s="17">
        <f>264652-'PAR-H'!V23</f>
        <v>34604</v>
      </c>
      <c r="W23" s="17">
        <f>68869834-'PAR-H'!W23</f>
        <v>62517726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NC-Pf</vt:lpstr>
      <vt:lpstr>NC-Pv</vt:lpstr>
      <vt:lpstr>C-Pf</vt:lpstr>
      <vt:lpstr>C-Pv</vt:lpstr>
      <vt:lpstr>C-total</vt:lpstr>
      <vt:lpstr>deaths</vt:lpstr>
      <vt:lpstr>PAR-H</vt:lpstr>
      <vt:lpstr>PAR-L</vt:lpstr>
      <vt:lpstr>PAR-AF</vt:lpstr>
      <vt:lpstr>Sum-PAR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Erwin G Mercado</dc:creator>
  <cp:lastModifiedBy>Rima Shretta</cp:lastModifiedBy>
  <dcterms:created xsi:type="dcterms:W3CDTF">2016-02-19T04:04:06Z</dcterms:created>
  <dcterms:modified xsi:type="dcterms:W3CDTF">2019-07-21T14:24:50Z</dcterms:modified>
</cp:coreProperties>
</file>