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sheetxl\private\docsite\static\examples\"/>
    </mc:Choice>
  </mc:AlternateContent>
  <xr:revisionPtr revIDLastSave="0" documentId="13_ncr:1_{F0D513E0-C7E8-49A2-A0ED-745415C8D194}" xr6:coauthVersionLast="47" xr6:coauthVersionMax="47" xr10:uidLastSave="{00000000-0000-0000-0000-000000000000}"/>
  <bookViews>
    <workbookView xWindow="-120" yWindow="-120" windowWidth="29040" windowHeight="15720" xr2:uid="{5F1ED4BD-F4B9-457B-9C48-4FFC768BA210}"/>
  </bookViews>
  <sheets>
    <sheet name="WACC" sheetId="1" r:id="rId1"/>
    <sheet name="Payback Period" sheetId="3" r:id="rId2"/>
    <sheet name="CLV" sheetId="4" r:id="rId3"/>
    <sheet name="VC Valuation" sheetId="5" r:id="rId4"/>
  </sheets>
  <externalReferences>
    <externalReference r:id="rId5"/>
  </externalReferences>
  <definedNames>
    <definedName name="_xlnm.Print_Area" localSheetId="0">WACC!$B$2:$U$34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6" i="4" l="1"/>
  <c r="D25" i="4"/>
  <c r="D24" i="4"/>
  <c r="I22" i="4"/>
  <c r="H22" i="4"/>
  <c r="G22" i="4"/>
  <c r="F22" i="4"/>
  <c r="E22" i="4"/>
  <c r="E24" i="4" s="1"/>
  <c r="E20" i="4"/>
  <c r="E18" i="4"/>
  <c r="F18" i="4" s="1"/>
  <c r="F15" i="4"/>
  <c r="E15" i="4"/>
  <c r="E14" i="4"/>
  <c r="F12" i="4"/>
  <c r="G12" i="4" s="1"/>
  <c r="D10" i="4"/>
  <c r="G18" i="4" l="1"/>
  <c r="G15" i="4"/>
  <c r="H12" i="4"/>
  <c r="G14" i="4"/>
  <c r="E25" i="4"/>
  <c r="F14" i="4"/>
  <c r="F20" i="4" s="1"/>
  <c r="F24" i="4" s="1"/>
  <c r="H15" i="4" l="1"/>
  <c r="I12" i="4"/>
  <c r="H14" i="4"/>
  <c r="H18" i="4"/>
  <c r="G20" i="4"/>
  <c r="G24" i="4" s="1"/>
  <c r="E26" i="4"/>
  <c r="F25" i="4"/>
  <c r="I14" i="4" l="1"/>
  <c r="I15" i="4"/>
  <c r="F26" i="4"/>
  <c r="G25" i="4"/>
  <c r="I18" i="4"/>
  <c r="H20" i="4"/>
  <c r="H24" i="4" s="1"/>
  <c r="I20" i="4" l="1"/>
  <c r="I24" i="4" s="1"/>
  <c r="H25" i="4"/>
  <c r="G26" i="4"/>
  <c r="I25" i="4" l="1"/>
  <c r="I26" i="4" s="1"/>
  <c r="H26" i="4"/>
  <c r="C17" i="1"/>
  <c r="C18" i="1" s="1"/>
  <c r="C19" i="1" s="1"/>
  <c r="C20" i="1" s="1"/>
  <c r="C21" i="1" s="1"/>
  <c r="C22" i="1" s="1"/>
  <c r="C23" i="1" s="1"/>
  <c r="C24" i="1" s="1"/>
  <c r="C25" i="1" s="1"/>
  <c r="C26" i="1" s="1"/>
  <c r="E15" i="1"/>
  <c r="F15" i="1" s="1"/>
  <c r="G15" i="1" s="1"/>
  <c r="H15" i="1" s="1"/>
  <c r="O23" i="1"/>
  <c r="K23" i="1"/>
  <c r="N22" i="1"/>
  <c r="P22" i="1" s="1"/>
  <c r="N21" i="1"/>
  <c r="P21" i="1" s="1"/>
  <c r="N20" i="1"/>
  <c r="P20" i="1" s="1"/>
  <c r="N19" i="1"/>
  <c r="P19" i="1" s="1"/>
  <c r="N18" i="1"/>
  <c r="P18" i="1" s="1"/>
  <c r="P5" i="1"/>
  <c r="L8" i="1"/>
  <c r="L11" i="1" s="1"/>
  <c r="D6" i="1" s="1"/>
  <c r="D8" i="1"/>
  <c r="H6" i="1"/>
  <c r="H7" i="1" s="1"/>
  <c r="N23" i="1" l="1"/>
  <c r="P23" i="1" s="1"/>
  <c r="H11" i="1"/>
  <c r="D7" i="1"/>
  <c r="K25" i="1" l="1"/>
  <c r="P9" i="1" s="1"/>
  <c r="P10" i="1" s="1"/>
  <c r="P12" i="1" s="1"/>
  <c r="D5" i="1" l="1"/>
  <c r="D11" i="1" l="1"/>
  <c r="C15" i="1" s="1"/>
</calcChain>
</file>

<file path=xl/sharedStrings.xml><?xml version="1.0" encoding="utf-8"?>
<sst xmlns="http://schemas.openxmlformats.org/spreadsheetml/2006/main" count="218" uniqueCount="147">
  <si>
    <t>Notes</t>
  </si>
  <si>
    <t>WACC Calculator</t>
  </si>
  <si>
    <t xml:space="preserve">Equity </t>
  </si>
  <si>
    <t>%</t>
  </si>
  <si>
    <t>Debt</t>
  </si>
  <si>
    <t xml:space="preserve">Total </t>
  </si>
  <si>
    <t>Output</t>
  </si>
  <si>
    <t>Cost of Equity</t>
  </si>
  <si>
    <t>Cost of Debt</t>
  </si>
  <si>
    <t>Debt/Equity</t>
  </si>
  <si>
    <t>Debt Ratio</t>
  </si>
  <si>
    <t>Equity Ratio</t>
  </si>
  <si>
    <t>WACC</t>
  </si>
  <si>
    <t>Input</t>
  </si>
  <si>
    <t>Risk free rate</t>
  </si>
  <si>
    <t>Corporate rating</t>
  </si>
  <si>
    <t>AA</t>
  </si>
  <si>
    <t>Corporate risk premium</t>
  </si>
  <si>
    <t>Cost of Debt (Pre-tax)</t>
  </si>
  <si>
    <t>Corporate Tax Rate</t>
  </si>
  <si>
    <t>Market Premium</t>
  </si>
  <si>
    <t>Levered Beta</t>
  </si>
  <si>
    <t>Equity Risk Premium</t>
  </si>
  <si>
    <t>Beta Calculator</t>
  </si>
  <si>
    <t>Company</t>
  </si>
  <si>
    <t>Equity</t>
  </si>
  <si>
    <t>Tax Rate</t>
  </si>
  <si>
    <t>Unlevered Beta</t>
  </si>
  <si>
    <t>Company A</t>
  </si>
  <si>
    <t>Company B</t>
  </si>
  <si>
    <t>Company C</t>
  </si>
  <si>
    <t>Company D</t>
  </si>
  <si>
    <t>Company E</t>
  </si>
  <si>
    <t>Median</t>
  </si>
  <si>
    <t>*** unlevered beta= levered beta/(1+(1-tax rate)*D/E)</t>
  </si>
  <si>
    <t>Market Risk Premium *</t>
  </si>
  <si>
    <t>Country Risk Spread **</t>
  </si>
  <si>
    <t>Levered Beta ***</t>
  </si>
  <si>
    <t>* Data source</t>
  </si>
  <si>
    <t>** Data source</t>
  </si>
  <si>
    <t>https://pages.stern.nyu.edu/~adamodar/New_Home_Page/datafile/ctryprem.html</t>
  </si>
  <si>
    <t>D/E</t>
  </si>
  <si>
    <t>Sensitivity</t>
  </si>
  <si>
    <t>Equity %</t>
  </si>
  <si>
    <t>1 Market Premium and Country spread are sourcing from Home Page of Aswath Damodaran - NYU Stern which has been done and</t>
  </si>
  <si>
    <t xml:space="preserve">   more data research maight be performed.</t>
  </si>
  <si>
    <t xml:space="preserve">   updated periodically by professor Damodaran. The data is mostly based on American industries. For specific industry of other economic area, </t>
  </si>
  <si>
    <t>Payback Period Calculator</t>
  </si>
  <si>
    <t>www.eFinancialModels.com</t>
  </si>
  <si>
    <t>Assumptions</t>
  </si>
  <si>
    <t>Project Cash Flows</t>
  </si>
  <si>
    <t>Cash Flows</t>
  </si>
  <si>
    <t>Cumulative Cash Flows</t>
  </si>
  <si>
    <t>Color Codes</t>
  </si>
  <si>
    <t>Payback Period</t>
  </si>
  <si>
    <t>Calculations</t>
  </si>
  <si>
    <t>Calculations or outputs</t>
  </si>
  <si>
    <t>Inputs / Assumptions</t>
  </si>
  <si>
    <t>Linked Assumption</t>
  </si>
  <si>
    <t>Inputs linked to other inputs</t>
  </si>
  <si>
    <t>General Assumptions</t>
  </si>
  <si>
    <t>Currency</t>
  </si>
  <si>
    <t>USD</t>
  </si>
  <si>
    <t>Investment Budget</t>
  </si>
  <si>
    <t>Machinery &amp; Equipment</t>
  </si>
  <si>
    <t>Training</t>
  </si>
  <si>
    <t>Investment</t>
  </si>
  <si>
    <t>Cash flow Forecast</t>
  </si>
  <si>
    <t>Lifetime</t>
  </si>
  <si>
    <t>Revenues</t>
  </si>
  <si>
    <t>New Product Sales</t>
  </si>
  <si>
    <t>TBD</t>
  </si>
  <si>
    <t>Cash Costs</t>
  </si>
  <si>
    <t>Production Costs</t>
  </si>
  <si>
    <t>Selling Costs</t>
  </si>
  <si>
    <t>Investment Cost Allocation</t>
  </si>
  <si>
    <t>Payback Period Calculation</t>
  </si>
  <si>
    <t>Years</t>
  </si>
  <si>
    <t>Chart</t>
  </si>
  <si>
    <t>Powered by</t>
  </si>
  <si>
    <t>www.efinancialmodels.com</t>
  </si>
  <si>
    <t xml:space="preserve"> Consumer Liftime Value &amp; Consumer Acquisition Cost Calculator</t>
  </si>
  <si>
    <t xml:space="preserve">Consumer Liftime Value </t>
  </si>
  <si>
    <t>CLV</t>
  </si>
  <si>
    <t xml:space="preserve">Consumer Acquisition Cost </t>
  </si>
  <si>
    <t>CAC</t>
  </si>
  <si>
    <t>Total CAC</t>
  </si>
  <si>
    <t>New consumers acquired</t>
  </si>
  <si>
    <t>Avg CAC</t>
  </si>
  <si>
    <t>Avg consumer revenue</t>
  </si>
  <si>
    <t>Avg consumer cost</t>
  </si>
  <si>
    <t>Avg consumer profit</t>
  </si>
  <si>
    <t>Gross Margin</t>
  </si>
  <si>
    <t>Consumer retention rate</t>
  </si>
  <si>
    <t>Cumulative retention rate</t>
  </si>
  <si>
    <t>Likely consumer profit</t>
  </si>
  <si>
    <t>Discount rate/WACC</t>
  </si>
  <si>
    <t>Cumulative CLV</t>
  </si>
  <si>
    <t>CLV/CAC</t>
  </si>
  <si>
    <t>1. This template is based on a specific period during which the business has obtained 500 new consumers with</t>
  </si>
  <si>
    <t xml:space="preserve">    cost of 150 thousand.</t>
  </si>
  <si>
    <t>2. The model is assumed that the new acquired consumers lifespan was 5 months.</t>
  </si>
  <si>
    <t xml:space="preserve">3. Users can find tuned any inputs in color blue to reflect their real circumstances. </t>
  </si>
  <si>
    <t xml:space="preserve"> VC Valuation Method Example</t>
  </si>
  <si>
    <t>Scenario # 1 - Example Calculation</t>
  </si>
  <si>
    <t>Scenario</t>
  </si>
  <si>
    <t>Example Calculation</t>
  </si>
  <si>
    <t>Financial Projections</t>
  </si>
  <si>
    <t>Unit</t>
  </si>
  <si>
    <t>Cash Flow Date</t>
  </si>
  <si>
    <t>Forecast Year</t>
  </si>
  <si>
    <t>VC Valuation</t>
  </si>
  <si>
    <t>#</t>
  </si>
  <si>
    <t>Revenue</t>
  </si>
  <si>
    <t>EV/Revenue Multiple</t>
  </si>
  <si>
    <t>x</t>
  </si>
  <si>
    <t>Valuation Assumptions</t>
  </si>
  <si>
    <t>Enterprise Value (EV)</t>
  </si>
  <si>
    <t>- Financial Debt</t>
  </si>
  <si>
    <t>Valuation Date</t>
  </si>
  <si>
    <t>Date</t>
  </si>
  <si>
    <t>+ Cash</t>
  </si>
  <si>
    <t>Exit Year</t>
  </si>
  <si>
    <t>Year</t>
  </si>
  <si>
    <t>Equity Value</t>
  </si>
  <si>
    <t>Revenue in Year 7</t>
  </si>
  <si>
    <t>Discount Period</t>
  </si>
  <si>
    <t>Discount Rate</t>
  </si>
  <si>
    <t>Financial Debt in Year 7</t>
  </si>
  <si>
    <t>Discount Factor</t>
  </si>
  <si>
    <t>Cash in Year 7</t>
  </si>
  <si>
    <t>Present Value</t>
  </si>
  <si>
    <t>Required Return</t>
  </si>
  <si>
    <t>Equity Value Today</t>
  </si>
  <si>
    <t>Investor Assumptions</t>
  </si>
  <si>
    <t>Investor Calculation</t>
  </si>
  <si>
    <t>Equity Stake at Entry</t>
  </si>
  <si>
    <t xml:space="preserve">% Equity </t>
  </si>
  <si>
    <t>Company Equity Value</t>
  </si>
  <si>
    <t>Dilution Effect</t>
  </si>
  <si>
    <t>Equity Stake</t>
  </si>
  <si>
    <t>Equity Stake at Exit</t>
  </si>
  <si>
    <t>Investor Cash Flows</t>
  </si>
  <si>
    <t>Exit Proceeds</t>
  </si>
  <si>
    <t xml:space="preserve">Investor IRR </t>
  </si>
  <si>
    <t>Cash on Cash Multiple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</si>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</sst>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0.0%"/>
    <numFmt numFmtId="166" formatCode="0\ &quot;pb&quot;"/>
    <numFmt numFmtId="167" formatCode="_(* #,##0_);_(* \(#,##0\);_(* &quot;-&quot;??_);_(@_)"/>
    <numFmt numFmtId="168" formatCode="_(&quot;₱&quot;* #,##0.00_);_(&quot;₱&quot;* \(#,##0.00\);_(&quot;₱&quot;* &quot;-&quot;??_);_(@_)"/>
    <numFmt numFmtId="169" formatCode="&quot;$&quot;#,##0_);\(&quot;$&quot;#,##0\)_);&quot;--&quot;_)"/>
    <numFmt numFmtId="170" formatCode="&quot;Year&quot;\ 0_)"/>
    <numFmt numFmtId="171" formatCode="[$$-409]#,##0"/>
    <numFmt numFmtId="172" formatCode="#,##0.0"/>
    <numFmt numFmtId="173" formatCode="#,##0.0&quot; Years&quot;"/>
    <numFmt numFmtId="174" formatCode="_-* #,##0_-;\-* #,##0_-;_-* &quot;-&quot;??_-;_-@_-"/>
    <numFmt numFmtId="175" formatCode="[$-409]d\-mmm\-yy;@"/>
    <numFmt numFmtId="176" formatCode="[$-409]dd\-mmm\-yy;@"/>
    <numFmt numFmtId="177" formatCode="&quot;Year &quot;#,##0"/>
    <numFmt numFmtId="178" formatCode="0.0\x"/>
    <numFmt numFmtId="179" formatCode="_(* #,##0.0\x_);_(* \(#,##0.0\x\);_(* &quot;-&quot;?_);_(@_)"/>
    <numFmt numFmtId="180" formatCode="_(* #,##0.0%_);_(* \(#,##0.0%\);_(* &quot;-&quot;??_);_(@_)"/>
  </numFmts>
  <fonts count="7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2"/>
      <color theme="1"/>
      <name val="Arial Narrow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10"/>
      <name val="Arial Narrow"/>
      <family val="2"/>
    </font>
    <font>
      <sz val="12"/>
      <color theme="0"/>
      <name val="Arial Narrow"/>
      <family val="2"/>
    </font>
    <font>
      <b/>
      <sz val="12"/>
      <color theme="0"/>
      <name val="Arial Narrow"/>
      <family val="2"/>
    </font>
    <font>
      <b/>
      <sz val="12"/>
      <color theme="1"/>
      <name val="Arial Narrow"/>
      <family val="2"/>
    </font>
    <font>
      <sz val="12"/>
      <name val="Arial Narrow"/>
      <family val="2"/>
    </font>
    <font>
      <sz val="12"/>
      <color rgb="FF409DAD"/>
      <name val="Arial Narrow"/>
      <family val="2"/>
    </font>
    <font>
      <b/>
      <sz val="12"/>
      <color rgb="FF409DAD"/>
      <name val="Arial Narrow"/>
      <family val="2"/>
    </font>
    <font>
      <sz val="12"/>
      <color theme="0" tint="-0.249977111117893"/>
      <name val="Arial Narrow"/>
      <family val="2"/>
    </font>
    <font>
      <b/>
      <sz val="12"/>
      <name val="Arial Narrow"/>
      <family val="2"/>
    </font>
    <font>
      <b/>
      <sz val="20"/>
      <color theme="0"/>
      <name val="Arial Narrow"/>
      <family val="2"/>
    </font>
    <font>
      <b/>
      <sz val="10"/>
      <name val="Arial Narrow"/>
      <family val="2"/>
    </font>
    <font>
      <sz val="10"/>
      <color rgb="FF409DAD"/>
      <name val="Arial Narrow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b/>
      <sz val="20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rgb="FF0432FF"/>
      <name val="Calibri"/>
      <family val="2"/>
    </font>
    <font>
      <b/>
      <sz val="11"/>
      <color theme="1"/>
      <name val="Calibri"/>
      <family val="2"/>
    </font>
    <font>
      <sz val="11"/>
      <color rgb="FF0432FF"/>
      <name val="Calibri"/>
      <family val="2"/>
    </font>
    <font>
      <i/>
      <sz val="11"/>
      <color theme="1"/>
      <name val="Calibri"/>
      <family val="2"/>
    </font>
    <font>
      <b/>
      <i/>
      <sz val="11"/>
      <color theme="0"/>
      <name val="Calibri"/>
      <family val="2"/>
    </font>
    <font>
      <sz val="11"/>
      <color rgb="FF00B0F0"/>
      <name val="Calibri"/>
      <family val="2"/>
    </font>
    <font>
      <b/>
      <sz val="11"/>
      <color rgb="FF268C70"/>
      <name val="Calibri"/>
      <family val="2"/>
    </font>
    <font>
      <b/>
      <sz val="11"/>
      <name val="Calibri"/>
      <family val="2"/>
    </font>
    <font>
      <i/>
      <sz val="11"/>
      <name val="Calibri"/>
      <family val="2"/>
    </font>
    <font>
      <b/>
      <i/>
      <sz val="11"/>
      <color rgb="FF268C70"/>
      <name val="Calibri"/>
      <family val="2"/>
    </font>
    <font>
      <sz val="11"/>
      <color indexed="8"/>
      <name val="Calibri"/>
      <family val="2"/>
    </font>
    <font>
      <sz val="11"/>
      <color rgb="FF0000FF"/>
      <name val="Calibri"/>
      <family val="2"/>
    </font>
    <font>
      <i/>
      <sz val="12"/>
      <color theme="0" tint="-0.49998474074526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0"/>
      <color indexed="12"/>
      <name val="Calibri"/>
      <family val="2"/>
    </font>
    <font>
      <sz val="12"/>
      <color theme="0" tint="-0.499984740745262"/>
      <name val="Calibri (Body)"/>
    </font>
    <font>
      <sz val="11"/>
      <color theme="0" tint="-0.499984740745262"/>
      <name val="Calibri (Body)"/>
    </font>
    <font>
      <b/>
      <sz val="11"/>
      <color theme="0" tint="-0.499984740745262"/>
      <name val="Calibri (Body)"/>
    </font>
    <font>
      <i/>
      <sz val="11"/>
      <color theme="0" tint="-0.499984740745262"/>
      <name val="Calibri (Body)"/>
    </font>
    <font>
      <i/>
      <sz val="12"/>
      <color theme="0" tint="-0.499984740745262"/>
      <name val="Calibri (Body)"/>
    </font>
    <font>
      <b/>
      <i/>
      <sz val="12"/>
      <color theme="0" tint="-0.499984740745262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11"/>
      <color theme="0"/>
      <name val="Calibri"/>
      <family val="2"/>
    </font>
    <font>
      <b/>
      <sz val="24"/>
      <color theme="1"/>
      <name val="Calibri"/>
      <family val="2"/>
      <scheme val="minor"/>
    </font>
    <font>
      <sz val="11"/>
      <color theme="0"/>
      <name val="Calibri (Body)"/>
    </font>
    <font>
      <b/>
      <sz val="48"/>
      <color theme="0"/>
      <name val="Calibri (Body)"/>
    </font>
    <font>
      <i/>
      <u/>
      <sz val="12"/>
      <color theme="10"/>
      <name val="Calibri"/>
      <family val="2"/>
      <scheme val="minor"/>
    </font>
    <font>
      <i/>
      <sz val="10"/>
      <name val="Calibri"/>
      <family val="2"/>
    </font>
    <font>
      <b/>
      <sz val="18"/>
      <color theme="0"/>
      <name val="Arial Narrow"/>
      <family val="2"/>
    </font>
    <font>
      <i/>
      <sz val="12"/>
      <color rgb="FF409DAD"/>
      <name val="Arial Narrow"/>
      <family val="2"/>
    </font>
    <font>
      <i/>
      <sz val="11"/>
      <color theme="5" tint="-0.499984740745262"/>
      <name val="Arial Narrow"/>
      <family val="2"/>
    </font>
    <font>
      <sz val="11"/>
      <color theme="5" tint="-0.499984740745262"/>
      <name val="Arial Narrow"/>
      <family val="2"/>
    </font>
    <font>
      <i/>
      <sz val="11"/>
      <color theme="1"/>
      <name val="Calibri"/>
      <family val="2"/>
      <scheme val="minor"/>
    </font>
    <font>
      <b/>
      <sz val="20"/>
      <color rgb="FF0F234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1"/>
      <color rgb="FF0432FF"/>
      <name val="Calibri"/>
      <family val="2"/>
      <scheme val="minor"/>
    </font>
    <font>
      <sz val="11"/>
      <color rgb="FF0432FF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u/>
      <sz val="11"/>
      <color theme="10"/>
      <name val="Calibri"/>
      <family val="2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409DAD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DFE8F5"/>
        <bgColor rgb="FF000000"/>
      </patternFill>
    </fill>
    <fill>
      <patternFill patternType="solid">
        <fgColor rgb="FFBED1EA"/>
        <bgColor rgb="FF000000"/>
      </patternFill>
    </fill>
    <fill>
      <patternFill patternType="solid">
        <fgColor rgb="FF9DB9DE"/>
        <bgColor rgb="FF000000"/>
      </patternFill>
    </fill>
    <fill>
      <patternFill patternType="solid">
        <fgColor rgb="FF7CA2D2"/>
        <bgColor rgb="FF000000"/>
      </patternFill>
    </fill>
    <fill>
      <patternFill patternType="solid">
        <fgColor rgb="FF5A8AC6"/>
        <bgColor rgb="FF000000"/>
      </patternFill>
    </fill>
    <fill>
      <patternFill patternType="solid">
        <fgColor rgb="FFECF1FA"/>
        <bgColor rgb="FF000000"/>
      </patternFill>
    </fill>
    <fill>
      <patternFill patternType="solid">
        <fgColor rgb="FFCAD9EE"/>
        <bgColor rgb="FF000000"/>
      </patternFill>
    </fill>
    <fill>
      <patternFill patternType="solid">
        <fgColor rgb="FFA8C1E2"/>
        <bgColor rgb="FF000000"/>
      </patternFill>
    </fill>
    <fill>
      <patternFill patternType="solid">
        <fgColor rgb="FF86A9D6"/>
        <bgColor rgb="FF000000"/>
      </patternFill>
    </fill>
    <fill>
      <patternFill patternType="solid">
        <fgColor rgb="FF6491CA"/>
        <bgColor rgb="FF000000"/>
      </patternFill>
    </fill>
    <fill>
      <patternFill patternType="solid">
        <fgColor rgb="FFFBF5F8"/>
        <bgColor rgb="FF000000"/>
      </patternFill>
    </fill>
    <fill>
      <patternFill patternType="solid">
        <fgColor rgb="FFE2EAF6"/>
        <bgColor rgb="FF000000"/>
      </patternFill>
    </fill>
    <fill>
      <patternFill patternType="solid">
        <fgColor rgb="FFBFD1EA"/>
        <bgColor rgb="FF000000"/>
      </patternFill>
    </fill>
    <fill>
      <patternFill patternType="solid">
        <fgColor rgb="FF9BB8DD"/>
        <bgColor rgb="FF000000"/>
      </patternFill>
    </fill>
    <fill>
      <patternFill patternType="solid">
        <fgColor rgb="FF779FD1"/>
        <bgColor rgb="FF000000"/>
      </patternFill>
    </fill>
    <fill>
      <patternFill patternType="solid">
        <fgColor rgb="FFFBE3E6"/>
        <bgColor rgb="FF000000"/>
      </patternFill>
    </fill>
    <fill>
      <patternFill patternType="solid">
        <fgColor rgb="FFFBFBFF"/>
        <bgColor rgb="FF000000"/>
      </patternFill>
    </fill>
    <fill>
      <patternFill patternType="solid">
        <fgColor rgb="FFD5E1F2"/>
        <bgColor rgb="FF000000"/>
      </patternFill>
    </fill>
    <fill>
      <patternFill patternType="solid">
        <fgColor rgb="FFB0C6E4"/>
        <bgColor rgb="FF000000"/>
      </patternFill>
    </fill>
    <fill>
      <patternFill patternType="solid">
        <fgColor rgb="FF8AACD7"/>
        <bgColor rgb="FF000000"/>
      </patternFill>
    </fill>
    <fill>
      <patternFill patternType="solid">
        <fgColor rgb="FFFAD2D5"/>
        <bgColor rgb="FF000000"/>
      </patternFill>
    </fill>
    <fill>
      <patternFill patternType="solid">
        <fgColor rgb="FFFBECEF"/>
        <bgColor rgb="FF000000"/>
      </patternFill>
    </fill>
    <fill>
      <patternFill patternType="solid">
        <fgColor rgb="FFC4D5EC"/>
        <bgColor rgb="FF000000"/>
      </patternFill>
    </fill>
    <fill>
      <patternFill patternType="solid">
        <fgColor rgb="FFFAC0C3"/>
        <bgColor rgb="FF000000"/>
      </patternFill>
    </fill>
    <fill>
      <patternFill patternType="solid">
        <fgColor rgb="FFFBDCDF"/>
        <bgColor rgb="FF000000"/>
      </patternFill>
    </fill>
    <fill>
      <patternFill patternType="solid">
        <fgColor rgb="FFFBF8FB"/>
        <bgColor rgb="FF000000"/>
      </patternFill>
    </fill>
    <fill>
      <patternFill patternType="solid">
        <fgColor rgb="FFD9E4F3"/>
        <bgColor rgb="FF000000"/>
      </patternFill>
    </fill>
    <fill>
      <patternFill patternType="solid">
        <fgColor rgb="FFB0C7E5"/>
        <bgColor rgb="FF000000"/>
      </patternFill>
    </fill>
    <fill>
      <patternFill patternType="solid">
        <fgColor rgb="FFF9AFB1"/>
        <bgColor rgb="FF000000"/>
      </patternFill>
    </fill>
    <fill>
      <patternFill patternType="solid">
        <fgColor rgb="FFFACCCE"/>
        <bgColor rgb="FF000000"/>
      </patternFill>
    </fill>
    <fill>
      <patternFill patternType="solid">
        <fgColor rgb="FFFBE8EB"/>
        <bgColor rgb="FF000000"/>
      </patternFill>
    </fill>
    <fill>
      <patternFill patternType="solid">
        <fgColor rgb="FFEEF2FA"/>
        <bgColor rgb="FF000000"/>
      </patternFill>
    </fill>
    <fill>
      <patternFill patternType="solid">
        <fgColor rgb="FFC3D4EB"/>
        <bgColor rgb="FF000000"/>
      </patternFill>
    </fill>
    <fill>
      <patternFill patternType="solid">
        <fgColor rgb="FFF99DA0"/>
        <bgColor rgb="FF000000"/>
      </patternFill>
    </fill>
    <fill>
      <patternFill patternType="solid">
        <fgColor rgb="FFFABBBE"/>
        <bgColor rgb="FF000000"/>
      </patternFill>
    </fill>
    <fill>
      <patternFill patternType="solid">
        <fgColor rgb="FFFBD9DC"/>
        <bgColor rgb="FF000000"/>
      </patternFill>
    </fill>
    <fill>
      <patternFill patternType="solid">
        <fgColor rgb="FFFBF7FA"/>
        <bgColor rgb="FF000000"/>
      </patternFill>
    </fill>
    <fill>
      <patternFill patternType="solid">
        <fgColor rgb="FFD6E2F2"/>
        <bgColor rgb="FF000000"/>
      </patternFill>
    </fill>
    <fill>
      <patternFill patternType="solid">
        <fgColor rgb="FFF88C8E"/>
        <bgColor rgb="FF000000"/>
      </patternFill>
    </fill>
    <fill>
      <patternFill patternType="solid">
        <fgColor rgb="FFF9ABAD"/>
        <bgColor rgb="FF000000"/>
      </patternFill>
    </fill>
    <fill>
      <patternFill patternType="solid">
        <fgColor rgb="FFFACACD"/>
        <bgColor rgb="FF000000"/>
      </patternFill>
    </fill>
    <fill>
      <patternFill patternType="solid">
        <fgColor rgb="FFFBE9EC"/>
        <bgColor rgb="FF000000"/>
      </patternFill>
    </fill>
    <fill>
      <patternFill patternType="solid">
        <fgColor rgb="FFE9EFF9"/>
        <bgColor rgb="FF000000"/>
      </patternFill>
    </fill>
    <fill>
      <patternFill patternType="solid">
        <fgColor rgb="FFF87A7C"/>
        <bgColor rgb="FF000000"/>
      </patternFill>
    </fill>
    <fill>
      <patternFill patternType="solid">
        <fgColor rgb="FFF99A9D"/>
        <bgColor rgb="FF000000"/>
      </patternFill>
    </fill>
    <fill>
      <patternFill patternType="solid">
        <fgColor rgb="FFFABBBD"/>
        <bgColor rgb="FF000000"/>
      </patternFill>
    </fill>
    <fill>
      <patternFill patternType="solid">
        <fgColor rgb="FFFBDBDE"/>
        <bgColor rgb="FF000000"/>
      </patternFill>
    </fill>
    <fill>
      <patternFill patternType="solid">
        <fgColor rgb="FFFCFCFF"/>
        <bgColor rgb="FF000000"/>
      </patternFill>
    </fill>
    <fill>
      <patternFill patternType="solid">
        <fgColor rgb="FFF8696B"/>
        <bgColor rgb="FF000000"/>
      </patternFill>
    </fill>
    <fill>
      <patternFill patternType="solid">
        <fgColor rgb="FFF88A8C"/>
        <bgColor rgb="FF000000"/>
      </patternFill>
    </fill>
    <fill>
      <patternFill patternType="solid">
        <fgColor rgb="FFF9ACAE"/>
        <bgColor rgb="FF000000"/>
      </patternFill>
    </fill>
    <fill>
      <patternFill patternType="solid">
        <fgColor rgb="FFFACDD0"/>
        <bgColor rgb="FF000000"/>
      </patternFill>
    </fill>
    <fill>
      <patternFill patternType="solid">
        <fgColor rgb="FFFBEFF2"/>
        <bgColor rgb="FF000000"/>
      </patternFill>
    </fill>
    <fill>
      <patternFill patternType="solid">
        <fgColor rgb="FF45B97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8F6E"/>
        <bgColor indexed="64"/>
      </patternFill>
    </fill>
    <fill>
      <patternFill patternType="solid">
        <fgColor rgb="FF45BA78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rgb="FF409DAD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409DAD"/>
      </bottom>
      <diagonal/>
    </border>
    <border>
      <left/>
      <right style="thin">
        <color indexed="64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Dashed">
        <color theme="0" tint="-0.499984740745262"/>
      </left>
      <right/>
      <top/>
      <bottom/>
      <diagonal/>
    </border>
    <border>
      <left/>
      <right style="mediumDashed">
        <color theme="0" tint="-0.499984740745262"/>
      </right>
      <top/>
      <bottom/>
      <diagonal/>
    </border>
    <border>
      <left style="mediumDashed">
        <color theme="0" tint="-0.499984740745262"/>
      </left>
      <right/>
      <top/>
      <bottom style="mediumDashed">
        <color theme="0" tint="-0.499984740745262"/>
      </bottom>
      <diagonal/>
    </border>
    <border>
      <left/>
      <right/>
      <top/>
      <bottom style="mediumDashed">
        <color theme="0" tint="-0.499984740745262"/>
      </bottom>
      <diagonal/>
    </border>
    <border>
      <left/>
      <right style="mediumDashed">
        <color theme="0" tint="-0.499984740745262"/>
      </right>
      <top/>
      <bottom style="mediumDashed">
        <color theme="0" tint="-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indexed="64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0" fillId="0" borderId="0"/>
    <xf numFmtId="168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1" fillId="0" borderId="0"/>
    <xf numFmtId="0" fontId="36" fillId="0" borderId="0"/>
    <xf numFmtId="0" fontId="39" fillId="0" borderId="0" applyNumberFormat="0" applyFill="0" applyBorder="0" applyAlignment="0" applyProtection="0"/>
    <xf numFmtId="0" fontId="63" fillId="0" borderId="0" applyNumberFormat="0" applyFill="0" applyBorder="0" applyAlignment="0" applyProtection="0"/>
  </cellStyleXfs>
  <cellXfs count="293">
    <xf numFmtId="0" fontId="0" fillId="0" borderId="0" xfId="0"/>
    <xf numFmtId="0" fontId="3" fillId="0" borderId="0" xfId="0" applyFont="1"/>
    <xf numFmtId="37" fontId="3" fillId="0" borderId="0" xfId="0" applyNumberFormat="1" applyFont="1"/>
    <xf numFmtId="37" fontId="9" fillId="0" borderId="0" xfId="0" applyNumberFormat="1" applyFont="1"/>
    <xf numFmtId="37" fontId="7" fillId="2" borderId="0" xfId="0" applyNumberFormat="1" applyFont="1" applyFill="1" applyAlignment="1">
      <alignment vertical="top"/>
    </xf>
    <xf numFmtId="37" fontId="8" fillId="2" borderId="0" xfId="0" applyNumberFormat="1" applyFont="1" applyFill="1" applyAlignment="1">
      <alignment vertical="top"/>
    </xf>
    <xf numFmtId="37" fontId="7" fillId="2" borderId="0" xfId="0" applyNumberFormat="1" applyFont="1" applyFill="1" applyAlignment="1">
      <alignment horizontal="right" vertical="top"/>
    </xf>
    <xf numFmtId="37" fontId="3" fillId="0" borderId="0" xfId="0" applyNumberFormat="1" applyFont="1" applyAlignment="1">
      <alignment horizontal="right"/>
    </xf>
    <xf numFmtId="37" fontId="12" fillId="0" borderId="0" xfId="0" applyNumberFormat="1" applyFont="1"/>
    <xf numFmtId="0" fontId="13" fillId="0" borderId="0" xfId="0" applyFont="1"/>
    <xf numFmtId="37" fontId="10" fillId="0" borderId="0" xfId="0" applyNumberFormat="1" applyFont="1"/>
    <xf numFmtId="0" fontId="9" fillId="0" borderId="0" xfId="0" applyFont="1"/>
    <xf numFmtId="164" fontId="3" fillId="0" borderId="0" xfId="1" applyFont="1"/>
    <xf numFmtId="0" fontId="12" fillId="0" borderId="0" xfId="0" applyFont="1"/>
    <xf numFmtId="0" fontId="10" fillId="0" borderId="0" xfId="0" applyFont="1"/>
    <xf numFmtId="0" fontId="14" fillId="0" borderId="0" xfId="0" applyFont="1"/>
    <xf numFmtId="37" fontId="15" fillId="2" borderId="0" xfId="0" applyNumberFormat="1" applyFont="1" applyFill="1" applyAlignment="1">
      <alignment vertical="center"/>
    </xf>
    <xf numFmtId="0" fontId="3" fillId="0" borderId="1" xfId="0" applyFont="1" applyBorder="1"/>
    <xf numFmtId="10" fontId="3" fillId="0" borderId="0" xfId="2" applyNumberFormat="1" applyFont="1"/>
    <xf numFmtId="10" fontId="11" fillId="0" borderId="0" xfId="2" applyNumberFormat="1" applyFont="1"/>
    <xf numFmtId="37" fontId="14" fillId="0" borderId="0" xfId="0" applyNumberFormat="1" applyFont="1"/>
    <xf numFmtId="10" fontId="9" fillId="0" borderId="0" xfId="2" applyNumberFormat="1" applyFont="1"/>
    <xf numFmtId="37" fontId="8" fillId="2" borderId="0" xfId="0" applyNumberFormat="1" applyFont="1" applyFill="1"/>
    <xf numFmtId="37" fontId="7" fillId="2" borderId="0" xfId="0" applyNumberFormat="1" applyFont="1" applyFill="1"/>
    <xf numFmtId="10" fontId="10" fillId="0" borderId="0" xfId="2" applyNumberFormat="1" applyFont="1"/>
    <xf numFmtId="10" fontId="14" fillId="0" borderId="0" xfId="2" applyNumberFormat="1" applyFont="1"/>
    <xf numFmtId="166" fontId="11" fillId="0" borderId="0" xfId="0" applyNumberFormat="1" applyFont="1"/>
    <xf numFmtId="10" fontId="11" fillId="0" borderId="0" xfId="2" applyNumberFormat="1" applyFont="1" applyAlignment="1">
      <alignment horizontal="right"/>
    </xf>
    <xf numFmtId="9" fontId="11" fillId="0" borderId="0" xfId="2" applyFont="1"/>
    <xf numFmtId="37" fontId="8" fillId="3" borderId="0" xfId="0" applyNumberFormat="1" applyFont="1" applyFill="1"/>
    <xf numFmtId="10" fontId="8" fillId="3" borderId="0" xfId="2" applyNumberFormat="1" applyFont="1" applyFill="1"/>
    <xf numFmtId="0" fontId="4" fillId="0" borderId="0" xfId="0" applyFont="1" applyAlignment="1">
      <alignment vertical="top"/>
    </xf>
    <xf numFmtId="10" fontId="6" fillId="0" borderId="0" xfId="2" applyNumberFormat="1" applyFont="1" applyFill="1" applyAlignment="1">
      <alignment horizontal="right" vertical="top"/>
    </xf>
    <xf numFmtId="2" fontId="6" fillId="0" borderId="0" xfId="0" applyNumberFormat="1" applyFont="1" applyAlignment="1">
      <alignment horizontal="right" vertical="top"/>
    </xf>
    <xf numFmtId="0" fontId="4" fillId="0" borderId="2" xfId="0" applyFont="1" applyBorder="1" applyAlignment="1">
      <alignment vertical="top"/>
    </xf>
    <xf numFmtId="10" fontId="6" fillId="0" borderId="2" xfId="2" applyNumberFormat="1" applyFont="1" applyFill="1" applyBorder="1" applyAlignment="1">
      <alignment horizontal="right" vertical="top"/>
    </xf>
    <xf numFmtId="2" fontId="6" fillId="0" borderId="2" xfId="0" applyNumberFormat="1" applyFont="1" applyBorder="1" applyAlignment="1">
      <alignment horizontal="right" vertical="top"/>
    </xf>
    <xf numFmtId="0" fontId="5" fillId="0" borderId="0" xfId="0" applyFont="1" applyAlignment="1">
      <alignment vertical="top"/>
    </xf>
    <xf numFmtId="0" fontId="16" fillId="0" borderId="0" xfId="0" applyFont="1" applyAlignment="1">
      <alignment vertical="top"/>
    </xf>
    <xf numFmtId="10" fontId="16" fillId="0" borderId="0" xfId="2" applyNumberFormat="1" applyFont="1" applyFill="1" applyAlignment="1">
      <alignment vertical="top"/>
    </xf>
    <xf numFmtId="0" fontId="17" fillId="0" borderId="0" xfId="0" applyFont="1" applyAlignment="1">
      <alignment horizontal="right" vertical="top"/>
    </xf>
    <xf numFmtId="167" fontId="17" fillId="0" borderId="0" xfId="1" applyNumberFormat="1" applyFont="1" applyFill="1" applyAlignment="1">
      <alignment horizontal="right" vertical="top"/>
    </xf>
    <xf numFmtId="0" fontId="17" fillId="0" borderId="2" xfId="0" applyFont="1" applyBorder="1" applyAlignment="1">
      <alignment horizontal="right" vertical="top"/>
    </xf>
    <xf numFmtId="167" fontId="17" fillId="0" borderId="2" xfId="1" applyNumberFormat="1" applyFont="1" applyFill="1" applyBorder="1" applyAlignment="1">
      <alignment horizontal="right" vertical="top"/>
    </xf>
    <xf numFmtId="9" fontId="17" fillId="0" borderId="0" xfId="0" applyNumberFormat="1" applyFont="1" applyAlignment="1">
      <alignment horizontal="right" vertical="top"/>
    </xf>
    <xf numFmtId="9" fontId="17" fillId="0" borderId="2" xfId="0" applyNumberFormat="1" applyFont="1" applyBorder="1" applyAlignment="1">
      <alignment horizontal="right" vertical="top"/>
    </xf>
    <xf numFmtId="37" fontId="12" fillId="0" borderId="3" xfId="0" applyNumberFormat="1" applyFont="1" applyBorder="1" applyAlignment="1">
      <alignment horizontal="right"/>
    </xf>
    <xf numFmtId="37" fontId="12" fillId="0" borderId="3" xfId="0" applyNumberFormat="1" applyFont="1" applyBorder="1" applyAlignment="1">
      <alignment horizontal="left"/>
    </xf>
    <xf numFmtId="2" fontId="16" fillId="0" borderId="0" xfId="0" applyNumberFormat="1" applyFont="1" applyAlignment="1">
      <alignment horizontal="right" vertical="top"/>
    </xf>
    <xf numFmtId="37" fontId="9" fillId="0" borderId="0" xfId="0" applyNumberFormat="1" applyFont="1" applyAlignment="1">
      <alignment horizontal="right"/>
    </xf>
    <xf numFmtId="10" fontId="12" fillId="0" borderId="0" xfId="2" applyNumberFormat="1" applyFont="1"/>
    <xf numFmtId="10" fontId="9" fillId="0" borderId="0" xfId="2" applyNumberFormat="1" applyFont="1" applyFill="1"/>
    <xf numFmtId="164" fontId="8" fillId="3" borderId="0" xfId="1" applyFont="1" applyFill="1"/>
    <xf numFmtId="164" fontId="7" fillId="4" borderId="0" xfId="1" applyFont="1" applyFill="1"/>
    <xf numFmtId="0" fontId="7" fillId="2" borderId="0" xfId="0" applyFont="1" applyFill="1"/>
    <xf numFmtId="9" fontId="14" fillId="0" borderId="2" xfId="2" applyFont="1" applyBorder="1"/>
    <xf numFmtId="165" fontId="14" fillId="0" borderId="2" xfId="2" applyNumberFormat="1" applyFont="1" applyBorder="1"/>
    <xf numFmtId="165" fontId="7" fillId="0" borderId="0" xfId="2" applyNumberFormat="1" applyFont="1"/>
    <xf numFmtId="165" fontId="14" fillId="0" borderId="4" xfId="2" applyNumberFormat="1" applyFont="1" applyBorder="1"/>
    <xf numFmtId="10" fontId="10" fillId="5" borderId="0" xfId="0" applyNumberFormat="1" applyFont="1" applyFill="1"/>
    <xf numFmtId="10" fontId="10" fillId="6" borderId="0" xfId="0" applyNumberFormat="1" applyFont="1" applyFill="1"/>
    <xf numFmtId="10" fontId="10" fillId="7" borderId="0" xfId="0" applyNumberFormat="1" applyFont="1" applyFill="1"/>
    <xf numFmtId="10" fontId="10" fillId="8" borderId="0" xfId="0" applyNumberFormat="1" applyFont="1" applyFill="1"/>
    <xf numFmtId="10" fontId="10" fillId="9" borderId="0" xfId="0" applyNumberFormat="1" applyFont="1" applyFill="1"/>
    <xf numFmtId="10" fontId="10" fillId="10" borderId="0" xfId="0" applyNumberFormat="1" applyFont="1" applyFill="1"/>
    <xf numFmtId="10" fontId="10" fillId="11" borderId="0" xfId="0" applyNumberFormat="1" applyFont="1" applyFill="1"/>
    <xf numFmtId="10" fontId="10" fillId="12" borderId="0" xfId="0" applyNumberFormat="1" applyFont="1" applyFill="1"/>
    <xf numFmtId="10" fontId="10" fillId="13" borderId="0" xfId="0" applyNumberFormat="1" applyFont="1" applyFill="1"/>
    <xf numFmtId="10" fontId="10" fillId="14" borderId="0" xfId="0" applyNumberFormat="1" applyFont="1" applyFill="1"/>
    <xf numFmtId="10" fontId="10" fillId="15" borderId="0" xfId="0" applyNumberFormat="1" applyFont="1" applyFill="1"/>
    <xf numFmtId="10" fontId="10" fillId="16" borderId="0" xfId="0" applyNumberFormat="1" applyFont="1" applyFill="1"/>
    <xf numFmtId="10" fontId="10" fillId="17" borderId="0" xfId="0" applyNumberFormat="1" applyFont="1" applyFill="1"/>
    <xf numFmtId="10" fontId="10" fillId="18" borderId="0" xfId="0" applyNumberFormat="1" applyFont="1" applyFill="1"/>
    <xf numFmtId="10" fontId="10" fillId="19" borderId="0" xfId="0" applyNumberFormat="1" applyFont="1" applyFill="1"/>
    <xf numFmtId="10" fontId="10" fillId="20" borderId="0" xfId="0" applyNumberFormat="1" applyFont="1" applyFill="1"/>
    <xf numFmtId="10" fontId="10" fillId="21" borderId="0" xfId="0" applyNumberFormat="1" applyFont="1" applyFill="1"/>
    <xf numFmtId="10" fontId="10" fillId="22" borderId="0" xfId="0" applyNumberFormat="1" applyFont="1" applyFill="1"/>
    <xf numFmtId="10" fontId="10" fillId="23" borderId="0" xfId="0" applyNumberFormat="1" applyFont="1" applyFill="1"/>
    <xf numFmtId="10" fontId="10" fillId="24" borderId="0" xfId="0" applyNumberFormat="1" applyFont="1" applyFill="1"/>
    <xf numFmtId="10" fontId="10" fillId="25" borderId="0" xfId="0" applyNumberFormat="1" applyFont="1" applyFill="1"/>
    <xf numFmtId="10" fontId="10" fillId="26" borderId="0" xfId="0" applyNumberFormat="1" applyFont="1" applyFill="1"/>
    <xf numFmtId="10" fontId="10" fillId="27" borderId="0" xfId="0" applyNumberFormat="1" applyFont="1" applyFill="1"/>
    <xf numFmtId="10" fontId="10" fillId="28" borderId="0" xfId="0" applyNumberFormat="1" applyFont="1" applyFill="1"/>
    <xf numFmtId="10" fontId="10" fillId="29" borderId="0" xfId="0" applyNumberFormat="1" applyFont="1" applyFill="1"/>
    <xf numFmtId="10" fontId="10" fillId="30" borderId="0" xfId="0" applyNumberFormat="1" applyFont="1" applyFill="1"/>
    <xf numFmtId="10" fontId="10" fillId="31" borderId="0" xfId="0" applyNumberFormat="1" applyFont="1" applyFill="1"/>
    <xf numFmtId="10" fontId="10" fillId="32" borderId="0" xfId="0" applyNumberFormat="1" applyFont="1" applyFill="1"/>
    <xf numFmtId="10" fontId="10" fillId="33" borderId="0" xfId="0" applyNumberFormat="1" applyFont="1" applyFill="1"/>
    <xf numFmtId="10" fontId="10" fillId="34" borderId="0" xfId="0" applyNumberFormat="1" applyFont="1" applyFill="1"/>
    <xf numFmtId="10" fontId="10" fillId="35" borderId="0" xfId="0" applyNumberFormat="1" applyFont="1" applyFill="1"/>
    <xf numFmtId="10" fontId="10" fillId="36" borderId="0" xfId="0" applyNumberFormat="1" applyFont="1" applyFill="1"/>
    <xf numFmtId="10" fontId="10" fillId="37" borderId="0" xfId="0" applyNumberFormat="1" applyFont="1" applyFill="1"/>
    <xf numFmtId="10" fontId="10" fillId="38" borderId="0" xfId="0" applyNumberFormat="1" applyFont="1" applyFill="1"/>
    <xf numFmtId="10" fontId="10" fillId="39" borderId="0" xfId="0" applyNumberFormat="1" applyFont="1" applyFill="1"/>
    <xf numFmtId="10" fontId="10" fillId="40" borderId="0" xfId="0" applyNumberFormat="1" applyFont="1" applyFill="1"/>
    <xf numFmtId="10" fontId="10" fillId="41" borderId="0" xfId="0" applyNumberFormat="1" applyFont="1" applyFill="1"/>
    <xf numFmtId="10" fontId="10" fillId="42" borderId="0" xfId="0" applyNumberFormat="1" applyFont="1" applyFill="1"/>
    <xf numFmtId="10" fontId="10" fillId="43" borderId="0" xfId="0" applyNumberFormat="1" applyFont="1" applyFill="1"/>
    <xf numFmtId="10" fontId="10" fillId="44" borderId="0" xfId="0" applyNumberFormat="1" applyFont="1" applyFill="1"/>
    <xf numFmtId="10" fontId="10" fillId="45" borderId="0" xfId="0" applyNumberFormat="1" applyFont="1" applyFill="1"/>
    <xf numFmtId="10" fontId="10" fillId="46" borderId="0" xfId="0" applyNumberFormat="1" applyFont="1" applyFill="1"/>
    <xf numFmtId="10" fontId="10" fillId="47" borderId="0" xfId="0" applyNumberFormat="1" applyFont="1" applyFill="1"/>
    <xf numFmtId="10" fontId="10" fillId="48" borderId="0" xfId="0" applyNumberFormat="1" applyFont="1" applyFill="1"/>
    <xf numFmtId="10" fontId="10" fillId="49" borderId="0" xfId="0" applyNumberFormat="1" applyFont="1" applyFill="1"/>
    <xf numFmtId="10" fontId="10" fillId="50" borderId="0" xfId="0" applyNumberFormat="1" applyFont="1" applyFill="1"/>
    <xf numFmtId="10" fontId="10" fillId="51" borderId="0" xfId="0" applyNumberFormat="1" applyFont="1" applyFill="1"/>
    <xf numFmtId="10" fontId="10" fillId="52" borderId="0" xfId="0" applyNumberFormat="1" applyFont="1" applyFill="1"/>
    <xf numFmtId="10" fontId="10" fillId="53" borderId="0" xfId="0" applyNumberFormat="1" applyFont="1" applyFill="1"/>
    <xf numFmtId="10" fontId="10" fillId="54" borderId="0" xfId="0" applyNumberFormat="1" applyFont="1" applyFill="1"/>
    <xf numFmtId="10" fontId="10" fillId="55" borderId="0" xfId="0" applyNumberFormat="1" applyFont="1" applyFill="1"/>
    <xf numFmtId="10" fontId="10" fillId="56" borderId="0" xfId="0" applyNumberFormat="1" applyFont="1" applyFill="1"/>
    <xf numFmtId="10" fontId="10" fillId="57" borderId="0" xfId="0" applyNumberFormat="1" applyFont="1" applyFill="1"/>
    <xf numFmtId="0" fontId="20" fillId="0" borderId="0" xfId="5"/>
    <xf numFmtId="0" fontId="20" fillId="0" borderId="0" xfId="5" applyAlignment="1">
      <alignment horizontal="center"/>
    </xf>
    <xf numFmtId="0" fontId="23" fillId="58" borderId="0" xfId="5" applyFont="1" applyFill="1"/>
    <xf numFmtId="0" fontId="24" fillId="0" borderId="0" xfId="5" applyFont="1" applyAlignment="1">
      <alignment horizontal="center"/>
    </xf>
    <xf numFmtId="0" fontId="24" fillId="0" borderId="0" xfId="5" applyFont="1"/>
    <xf numFmtId="0" fontId="25" fillId="0" borderId="0" xfId="5" applyFont="1"/>
    <xf numFmtId="0" fontId="26" fillId="59" borderId="5" xfId="6" applyNumberFormat="1" applyFont="1" applyFill="1" applyBorder="1" applyAlignment="1">
      <alignment horizontal="center"/>
    </xf>
    <xf numFmtId="0" fontId="27" fillId="0" borderId="0" xfId="5" applyFont="1"/>
    <xf numFmtId="0" fontId="24" fillId="0" borderId="0" xfId="5" applyFont="1" applyAlignment="1">
      <alignment horizontal="right"/>
    </xf>
    <xf numFmtId="169" fontId="26" fillId="59" borderId="5" xfId="7" applyNumberFormat="1" applyFont="1" applyFill="1" applyBorder="1" applyAlignment="1">
      <alignment horizontal="left"/>
    </xf>
    <xf numFmtId="169" fontId="28" fillId="59" borderId="5" xfId="7" applyNumberFormat="1" applyFont="1" applyFill="1" applyBorder="1" applyAlignment="1">
      <alignment horizontal="right"/>
    </xf>
    <xf numFmtId="0" fontId="27" fillId="0" borderId="6" xfId="5" applyFont="1" applyBorder="1"/>
    <xf numFmtId="169" fontId="27" fillId="0" borderId="6" xfId="7" applyNumberFormat="1" applyFont="1" applyFill="1" applyBorder="1" applyAlignment="1">
      <alignment horizontal="right"/>
    </xf>
    <xf numFmtId="0" fontId="29" fillId="0" borderId="0" xfId="5" applyFont="1" applyAlignment="1">
      <alignment horizontal="left"/>
    </xf>
    <xf numFmtId="170" fontId="30" fillId="58" borderId="0" xfId="5" applyNumberFormat="1" applyFont="1" applyFill="1" applyAlignment="1">
      <alignment horizontal="right"/>
    </xf>
    <xf numFmtId="169" fontId="28" fillId="59" borderId="5" xfId="7" applyNumberFormat="1" applyFont="1" applyFill="1" applyBorder="1" applyAlignment="1">
      <alignment horizontal="left"/>
    </xf>
    <xf numFmtId="171" fontId="24" fillId="0" borderId="0" xfId="5" applyNumberFormat="1" applyFont="1"/>
    <xf numFmtId="171" fontId="28" fillId="59" borderId="5" xfId="7" applyNumberFormat="1" applyFont="1" applyFill="1" applyBorder="1" applyAlignment="1">
      <alignment horizontal="right"/>
    </xf>
    <xf numFmtId="0" fontId="24" fillId="0" borderId="6" xfId="5" applyFont="1" applyBorder="1"/>
    <xf numFmtId="171" fontId="24" fillId="0" borderId="6" xfId="5" applyNumberFormat="1" applyFont="1" applyBorder="1"/>
    <xf numFmtId="171" fontId="31" fillId="59" borderId="5" xfId="7" applyNumberFormat="1" applyFont="1" applyFill="1" applyBorder="1" applyAlignment="1">
      <alignment horizontal="right"/>
    </xf>
    <xf numFmtId="0" fontId="33" fillId="0" borderId="0" xfId="5" applyFont="1"/>
    <xf numFmtId="0" fontId="32" fillId="0" borderId="0" xfId="5" applyFont="1"/>
    <xf numFmtId="3" fontId="27" fillId="0" borderId="0" xfId="5" applyNumberFormat="1" applyFont="1"/>
    <xf numFmtId="0" fontId="33" fillId="0" borderId="6" xfId="5" applyFont="1" applyBorder="1" applyAlignment="1">
      <alignment horizontal="left"/>
    </xf>
    <xf numFmtId="0" fontId="32" fillId="0" borderId="6" xfId="5" applyFont="1" applyBorder="1"/>
    <xf numFmtId="171" fontId="27" fillId="60" borderId="7" xfId="6" applyNumberFormat="1" applyFont="1" applyFill="1" applyBorder="1"/>
    <xf numFmtId="171" fontId="27" fillId="60" borderId="6" xfId="6" applyNumberFormat="1" applyFont="1" applyFill="1" applyBorder="1"/>
    <xf numFmtId="0" fontId="29" fillId="0" borderId="0" xfId="5" applyFont="1"/>
    <xf numFmtId="0" fontId="34" fillId="0" borderId="0" xfId="5" applyFont="1" applyAlignment="1">
      <alignment horizontal="left"/>
    </xf>
    <xf numFmtId="0" fontId="35" fillId="0" borderId="0" xfId="5" applyFont="1"/>
    <xf numFmtId="171" fontId="29" fillId="60" borderId="0" xfId="6" applyNumberFormat="1" applyFont="1" applyFill="1" applyBorder="1"/>
    <xf numFmtId="171" fontId="24" fillId="0" borderId="6" xfId="7" applyNumberFormat="1" applyFont="1" applyFill="1" applyBorder="1" applyAlignment="1">
      <alignment horizontal="right"/>
    </xf>
    <xf numFmtId="0" fontId="23" fillId="61" borderId="0" xfId="5" applyFont="1" applyFill="1"/>
    <xf numFmtId="39" fontId="37" fillId="59" borderId="5" xfId="9" applyNumberFormat="1" applyFont="1" applyFill="1" applyBorder="1" applyAlignment="1" applyProtection="1">
      <alignment horizontal="left" vertical="center"/>
      <protection locked="0"/>
    </xf>
    <xf numFmtId="39" fontId="31" fillId="59" borderId="5" xfId="9" applyNumberFormat="1" applyFont="1" applyFill="1" applyBorder="1" applyAlignment="1" applyProtection="1">
      <alignment horizontal="left" vertical="center"/>
      <protection locked="0"/>
    </xf>
    <xf numFmtId="0" fontId="38" fillId="0" borderId="0" xfId="5" applyFont="1"/>
    <xf numFmtId="0" fontId="40" fillId="0" borderId="0" xfId="10" applyFont="1" applyAlignment="1">
      <alignment horizontal="left"/>
    </xf>
    <xf numFmtId="0" fontId="20" fillId="0" borderId="8" xfId="5" applyBorder="1"/>
    <xf numFmtId="0" fontId="24" fillId="0" borderId="9" xfId="5" applyFont="1" applyBorder="1"/>
    <xf numFmtId="0" fontId="25" fillId="0" borderId="6" xfId="5" applyFont="1" applyBorder="1"/>
    <xf numFmtId="0" fontId="24" fillId="0" borderId="6" xfId="5" applyFont="1" applyBorder="1" applyAlignment="1">
      <alignment horizontal="center"/>
    </xf>
    <xf numFmtId="0" fontId="24" fillId="0" borderId="10" xfId="5" applyFont="1" applyBorder="1"/>
    <xf numFmtId="0" fontId="24" fillId="0" borderId="11" xfId="5" applyFont="1" applyBorder="1"/>
    <xf numFmtId="0" fontId="24" fillId="0" borderId="12" xfId="5" applyFont="1" applyBorder="1"/>
    <xf numFmtId="0" fontId="24" fillId="0" borderId="8" xfId="5" applyFont="1" applyBorder="1"/>
    <xf numFmtId="0" fontId="24" fillId="0" borderId="8" xfId="5" applyFont="1" applyBorder="1" applyAlignment="1">
      <alignment horizontal="right"/>
    </xf>
    <xf numFmtId="0" fontId="29" fillId="0" borderId="8" xfId="5" applyFont="1" applyBorder="1" applyAlignment="1">
      <alignment horizontal="left"/>
    </xf>
    <xf numFmtId="0" fontId="24" fillId="0" borderId="13" xfId="5" applyFont="1" applyBorder="1"/>
    <xf numFmtId="172" fontId="38" fillId="0" borderId="0" xfId="5" applyNumberFormat="1" applyFont="1"/>
    <xf numFmtId="165" fontId="28" fillId="59" borderId="5" xfId="7" applyNumberFormat="1" applyFont="1" applyFill="1" applyBorder="1" applyAlignment="1">
      <alignment horizontal="right"/>
    </xf>
    <xf numFmtId="0" fontId="42" fillId="0" borderId="0" xfId="5" applyFont="1"/>
    <xf numFmtId="0" fontId="43" fillId="0" borderId="0" xfId="5" applyFont="1"/>
    <xf numFmtId="0" fontId="45" fillId="0" borderId="0" xfId="5" applyFont="1"/>
    <xf numFmtId="0" fontId="41" fillId="0" borderId="5" xfId="5" applyFont="1" applyBorder="1"/>
    <xf numFmtId="171" fontId="44" fillId="0" borderId="0" xfId="5" applyNumberFormat="1" applyFont="1"/>
    <xf numFmtId="0" fontId="27" fillId="0" borderId="10" xfId="5" applyFont="1" applyBorder="1"/>
    <xf numFmtId="0" fontId="29" fillId="0" borderId="10" xfId="5" applyFont="1" applyBorder="1"/>
    <xf numFmtId="0" fontId="20" fillId="0" borderId="10" xfId="5" applyBorder="1"/>
    <xf numFmtId="0" fontId="38" fillId="0" borderId="10" xfId="5" applyFont="1" applyBorder="1"/>
    <xf numFmtId="0" fontId="20" fillId="0" borderId="12" xfId="5" applyBorder="1"/>
    <xf numFmtId="0" fontId="27" fillId="0" borderId="11" xfId="5" applyFont="1" applyBorder="1"/>
    <xf numFmtId="0" fontId="29" fillId="0" borderId="11" xfId="5" applyFont="1" applyBorder="1"/>
    <xf numFmtId="0" fontId="20" fillId="0" borderId="11" xfId="5" applyBorder="1"/>
    <xf numFmtId="0" fontId="38" fillId="0" borderId="11" xfId="5" applyFont="1" applyBorder="1"/>
    <xf numFmtId="0" fontId="20" fillId="0" borderId="13" xfId="5" applyBorder="1"/>
    <xf numFmtId="0" fontId="28" fillId="0" borderId="14" xfId="5" applyFont="1" applyBorder="1"/>
    <xf numFmtId="0" fontId="22" fillId="0" borderId="0" xfId="5" applyFont="1"/>
    <xf numFmtId="0" fontId="28" fillId="0" borderId="5" xfId="5" applyFont="1" applyBorder="1"/>
    <xf numFmtId="0" fontId="24" fillId="0" borderId="15" xfId="5" applyFont="1" applyBorder="1"/>
    <xf numFmtId="171" fontId="29" fillId="60" borderId="15" xfId="6" applyNumberFormat="1" applyFont="1" applyFill="1" applyBorder="1"/>
    <xf numFmtId="171" fontId="24" fillId="0" borderId="7" xfId="7" applyNumberFormat="1" applyFont="1" applyFill="1" applyBorder="1" applyAlignment="1">
      <alignment horizontal="right"/>
    </xf>
    <xf numFmtId="165" fontId="29" fillId="60" borderId="15" xfId="7" applyNumberFormat="1" applyFont="1" applyFill="1" applyBorder="1"/>
    <xf numFmtId="171" fontId="29" fillId="0" borderId="15" xfId="5" applyNumberFormat="1" applyFont="1" applyBorder="1"/>
    <xf numFmtId="0" fontId="20" fillId="0" borderId="15" xfId="5" applyBorder="1"/>
    <xf numFmtId="172" fontId="46" fillId="0" borderId="15" xfId="5" applyNumberFormat="1" applyFont="1" applyBorder="1"/>
    <xf numFmtId="0" fontId="20" fillId="0" borderId="14" xfId="5" applyBorder="1"/>
    <xf numFmtId="173" fontId="47" fillId="0" borderId="0" xfId="5" applyNumberFormat="1" applyFont="1" applyAlignment="1">
      <alignment vertical="center" wrapText="1"/>
    </xf>
    <xf numFmtId="0" fontId="23" fillId="62" borderId="0" xfId="5" applyFont="1" applyFill="1"/>
    <xf numFmtId="0" fontId="48" fillId="62" borderId="0" xfId="5" applyFont="1" applyFill="1"/>
    <xf numFmtId="0" fontId="50" fillId="61" borderId="0" xfId="5" applyFont="1" applyFill="1"/>
    <xf numFmtId="173" fontId="51" fillId="61" borderId="0" xfId="5" applyNumberFormat="1" applyFont="1" applyFill="1" applyAlignment="1">
      <alignment vertical="center" wrapText="1"/>
    </xf>
    <xf numFmtId="173" fontId="47" fillId="0" borderId="16" xfId="5" applyNumberFormat="1" applyFont="1" applyBorder="1" applyAlignment="1">
      <alignment vertical="center" wrapText="1"/>
    </xf>
    <xf numFmtId="173" fontId="47" fillId="0" borderId="17" xfId="5" applyNumberFormat="1" applyFont="1" applyBorder="1" applyAlignment="1">
      <alignment vertical="center" wrapText="1"/>
    </xf>
    <xf numFmtId="173" fontId="47" fillId="0" borderId="18" xfId="5" applyNumberFormat="1" applyFont="1" applyBorder="1" applyAlignment="1">
      <alignment vertical="center" wrapText="1"/>
    </xf>
    <xf numFmtId="173" fontId="47" fillId="0" borderId="19" xfId="5" applyNumberFormat="1" applyFont="1" applyBorder="1" applyAlignment="1">
      <alignment vertical="center" wrapText="1"/>
    </xf>
    <xf numFmtId="173" fontId="47" fillId="0" borderId="20" xfId="5" applyNumberFormat="1" applyFont="1" applyBorder="1" applyAlignment="1">
      <alignment vertical="center" wrapText="1"/>
    </xf>
    <xf numFmtId="0" fontId="52" fillId="0" borderId="0" xfId="10" applyFont="1" applyFill="1" applyBorder="1" applyAlignment="1">
      <alignment horizontal="right"/>
    </xf>
    <xf numFmtId="0" fontId="53" fillId="0" borderId="0" xfId="5" applyFont="1"/>
    <xf numFmtId="37" fontId="54" fillId="2" borderId="0" xfId="0" applyNumberFormat="1" applyFont="1" applyFill="1" applyAlignment="1">
      <alignment vertical="center"/>
    </xf>
    <xf numFmtId="37" fontId="8" fillId="2" borderId="0" xfId="0" applyNumberFormat="1" applyFont="1" applyFill="1" applyAlignment="1">
      <alignment vertical="center"/>
    </xf>
    <xf numFmtId="37" fontId="8" fillId="0" borderId="0" xfId="0" applyNumberFormat="1" applyFont="1" applyAlignment="1">
      <alignment vertical="center"/>
    </xf>
    <xf numFmtId="37" fontId="55" fillId="0" borderId="0" xfId="0" applyNumberFormat="1" applyFont="1" applyAlignment="1">
      <alignment horizontal="left" vertical="center"/>
    </xf>
    <xf numFmtId="37" fontId="55" fillId="0" borderId="0" xfId="0" applyNumberFormat="1" applyFont="1" applyAlignment="1">
      <alignment horizontal="center" vertical="center"/>
    </xf>
    <xf numFmtId="174" fontId="11" fillId="0" borderId="0" xfId="1" applyNumberFormat="1" applyFont="1" applyFill="1"/>
    <xf numFmtId="174" fontId="10" fillId="0" borderId="21" xfId="1" applyNumberFormat="1" applyFont="1" applyFill="1" applyBorder="1"/>
    <xf numFmtId="0" fontId="56" fillId="0" borderId="0" xfId="0" applyFont="1"/>
    <xf numFmtId="9" fontId="56" fillId="0" borderId="0" xfId="0" applyNumberFormat="1" applyFont="1"/>
    <xf numFmtId="0" fontId="57" fillId="0" borderId="0" xfId="0" applyFont="1"/>
    <xf numFmtId="9" fontId="11" fillId="0" borderId="0" xfId="0" applyNumberFormat="1" applyFont="1"/>
    <xf numFmtId="9" fontId="10" fillId="0" borderId="0" xfId="0" applyNumberFormat="1" applyFont="1"/>
    <xf numFmtId="9" fontId="10" fillId="0" borderId="0" xfId="2" applyFont="1" applyFill="1"/>
    <xf numFmtId="174" fontId="10" fillId="0" borderId="0" xfId="0" applyNumberFormat="1" applyFont="1"/>
    <xf numFmtId="9" fontId="55" fillId="0" borderId="22" xfId="0" applyNumberFormat="1" applyFont="1" applyBorder="1"/>
    <xf numFmtId="164" fontId="10" fillId="0" borderId="0" xfId="1" applyFont="1" applyFill="1"/>
    <xf numFmtId="43" fontId="14" fillId="0" borderId="0" xfId="0" applyNumberFormat="1" applyFont="1"/>
    <xf numFmtId="164" fontId="14" fillId="0" borderId="0" xfId="1" applyFont="1" applyFill="1"/>
    <xf numFmtId="43" fontId="14" fillId="0" borderId="0" xfId="1" applyNumberFormat="1" applyFont="1" applyFill="1"/>
    <xf numFmtId="0" fontId="19" fillId="0" borderId="0" xfId="0" applyFont="1"/>
    <xf numFmtId="0" fontId="58" fillId="0" borderId="0" xfId="0" applyFont="1"/>
    <xf numFmtId="0" fontId="0" fillId="0" borderId="0" xfId="0" applyAlignment="1">
      <alignment horizontal="left"/>
    </xf>
    <xf numFmtId="0" fontId="63" fillId="0" borderId="0" xfId="11"/>
    <xf numFmtId="0" fontId="59" fillId="0" borderId="0" xfId="0" applyFont="1"/>
    <xf numFmtId="0" fontId="0" fillId="0" borderId="8" xfId="0" applyBorder="1"/>
    <xf numFmtId="0" fontId="64" fillId="58" borderId="0" xfId="0" applyFont="1" applyFill="1" applyAlignment="1">
      <alignment vertical="center"/>
    </xf>
    <xf numFmtId="165" fontId="65" fillId="59" borderId="5" xfId="2" applyNumberFormat="1" applyFont="1" applyFill="1" applyBorder="1" applyAlignment="1">
      <alignment horizontal="center"/>
    </xf>
    <xf numFmtId="0" fontId="65" fillId="59" borderId="5" xfId="2" applyNumberFormat="1" applyFont="1" applyFill="1" applyBorder="1" applyAlignment="1">
      <alignment horizontal="center"/>
    </xf>
    <xf numFmtId="175" fontId="65" fillId="59" borderId="5" xfId="2" applyNumberFormat="1" applyFont="1" applyFill="1" applyBorder="1" applyAlignment="1">
      <alignment horizontal="center"/>
    </xf>
    <xf numFmtId="176" fontId="64" fillId="58" borderId="0" xfId="0" applyNumberFormat="1" applyFont="1" applyFill="1" applyAlignment="1">
      <alignment horizontal="right"/>
    </xf>
    <xf numFmtId="0" fontId="19" fillId="0" borderId="8" xfId="0" applyFont="1" applyBorder="1"/>
    <xf numFmtId="0" fontId="60" fillId="0" borderId="8" xfId="0" applyFont="1" applyBorder="1"/>
    <xf numFmtId="177" fontId="53" fillId="63" borderId="0" xfId="0" applyNumberFormat="1" applyFont="1" applyFill="1" applyAlignment="1">
      <alignment horizontal="right" vertical="center"/>
    </xf>
    <xf numFmtId="0" fontId="64" fillId="63" borderId="0" xfId="0" applyFont="1" applyFill="1" applyAlignment="1">
      <alignment vertical="center"/>
    </xf>
    <xf numFmtId="0" fontId="62" fillId="63" borderId="0" xfId="0" applyFont="1" applyFill="1" applyAlignment="1">
      <alignment vertical="center"/>
    </xf>
    <xf numFmtId="4" fontId="1" fillId="60" borderId="0" xfId="4" applyNumberFormat="1" applyFont="1" applyFill="1" applyBorder="1"/>
    <xf numFmtId="0" fontId="67" fillId="0" borderId="0" xfId="0" applyFont="1"/>
    <xf numFmtId="0" fontId="68" fillId="0" borderId="0" xfId="0" applyFont="1"/>
    <xf numFmtId="165" fontId="1" fillId="0" borderId="0" xfId="2" applyNumberFormat="1" applyFont="1" applyFill="1" applyBorder="1"/>
    <xf numFmtId="3" fontId="1" fillId="0" borderId="0" xfId="4" applyNumberFormat="1" applyFont="1" applyFill="1" applyBorder="1"/>
    <xf numFmtId="0" fontId="18" fillId="61" borderId="0" xfId="0" applyFont="1" applyFill="1"/>
    <xf numFmtId="178" fontId="65" fillId="59" borderId="5" xfId="4" applyNumberFormat="1" applyFont="1" applyFill="1" applyBorder="1" applyAlignment="1">
      <alignment horizontal="center"/>
    </xf>
    <xf numFmtId="0" fontId="19" fillId="0" borderId="6" xfId="0" applyFont="1" applyBorder="1"/>
    <xf numFmtId="3" fontId="65" fillId="59" borderId="5" xfId="2" applyNumberFormat="1" applyFont="1" applyFill="1" applyBorder="1" applyAlignment="1">
      <alignment horizontal="center"/>
    </xf>
    <xf numFmtId="0" fontId="0" fillId="60" borderId="8" xfId="0" applyFill="1" applyBorder="1"/>
    <xf numFmtId="0" fontId="60" fillId="60" borderId="8" xfId="0" applyFont="1" applyFill="1" applyBorder="1"/>
    <xf numFmtId="0" fontId="19" fillId="60" borderId="8" xfId="0" applyFont="1" applyFill="1" applyBorder="1"/>
    <xf numFmtId="3" fontId="0" fillId="60" borderId="0" xfId="0" applyNumberFormat="1" applyFill="1"/>
    <xf numFmtId="0" fontId="0" fillId="60" borderId="0" xfId="0" quotePrefix="1" applyFill="1"/>
    <xf numFmtId="0" fontId="61" fillId="60" borderId="0" xfId="0" applyFont="1" applyFill="1"/>
    <xf numFmtId="0" fontId="19" fillId="60" borderId="0" xfId="0" applyFont="1" applyFill="1"/>
    <xf numFmtId="0" fontId="19" fillId="60" borderId="6" xfId="0" applyFont="1" applyFill="1" applyBorder="1"/>
    <xf numFmtId="0" fontId="61" fillId="60" borderId="6" xfId="0" applyFont="1" applyFill="1" applyBorder="1"/>
    <xf numFmtId="165" fontId="0" fillId="0" borderId="0" xfId="0" applyNumberFormat="1"/>
    <xf numFmtId="1" fontId="64" fillId="58" borderId="0" xfId="0" applyNumberFormat="1" applyFont="1" applyFill="1" applyAlignment="1">
      <alignment horizontal="right"/>
    </xf>
    <xf numFmtId="3" fontId="19" fillId="60" borderId="6" xfId="0" applyNumberFormat="1" applyFont="1" applyFill="1" applyBorder="1"/>
    <xf numFmtId="0" fontId="60" fillId="60" borderId="0" xfId="0" applyFont="1" applyFill="1"/>
    <xf numFmtId="0" fontId="60" fillId="0" borderId="0" xfId="0" applyFont="1"/>
    <xf numFmtId="167" fontId="19" fillId="60" borderId="0" xfId="0" applyNumberFormat="1" applyFont="1" applyFill="1"/>
    <xf numFmtId="167" fontId="0" fillId="0" borderId="0" xfId="0" applyNumberFormat="1"/>
    <xf numFmtId="165" fontId="1" fillId="60" borderId="0" xfId="2" applyNumberFormat="1" applyFont="1" applyFill="1" applyBorder="1"/>
    <xf numFmtId="4" fontId="1" fillId="60" borderId="8" xfId="4" applyNumberFormat="1" applyFont="1" applyFill="1" applyBorder="1"/>
    <xf numFmtId="0" fontId="61" fillId="0" borderId="0" xfId="0" applyFont="1"/>
    <xf numFmtId="0" fontId="19" fillId="63" borderId="0" xfId="0" applyFont="1" applyFill="1" applyAlignment="1">
      <alignment vertical="center"/>
    </xf>
    <xf numFmtId="0" fontId="61" fillId="63" borderId="0" xfId="0" applyFont="1" applyFill="1"/>
    <xf numFmtId="167" fontId="19" fillId="63" borderId="0" xfId="0" applyNumberFormat="1" applyFont="1" applyFill="1"/>
    <xf numFmtId="167" fontId="19" fillId="0" borderId="0" xfId="0" applyNumberFormat="1" applyFont="1"/>
    <xf numFmtId="167" fontId="0" fillId="60" borderId="0" xfId="0" applyNumberFormat="1" applyFill="1"/>
    <xf numFmtId="179" fontId="1" fillId="60" borderId="8" xfId="4" applyNumberFormat="1" applyFont="1" applyFill="1" applyBorder="1"/>
    <xf numFmtId="167" fontId="19" fillId="60" borderId="6" xfId="0" applyNumberFormat="1" applyFont="1" applyFill="1" applyBorder="1"/>
    <xf numFmtId="167" fontId="19" fillId="0" borderId="6" xfId="0" applyNumberFormat="1" applyFont="1" applyBorder="1"/>
    <xf numFmtId="180" fontId="19" fillId="0" borderId="0" xfId="0" applyNumberFormat="1" applyFont="1"/>
    <xf numFmtId="180" fontId="19" fillId="59" borderId="0" xfId="0" applyNumberFormat="1" applyFont="1" applyFill="1"/>
    <xf numFmtId="0" fontId="18" fillId="58" borderId="0" xfId="0" applyFont="1" applyFill="1"/>
    <xf numFmtId="165" fontId="0" fillId="0" borderId="0" xfId="0" applyNumberFormat="1" applyAlignment="1">
      <alignment horizontal="center"/>
    </xf>
    <xf numFmtId="3" fontId="19" fillId="60" borderId="0" xfId="0" applyNumberFormat="1" applyFont="1" applyFill="1"/>
    <xf numFmtId="2" fontId="0" fillId="0" borderId="0" xfId="0" applyNumberFormat="1"/>
    <xf numFmtId="0" fontId="69" fillId="0" borderId="0" xfId="11" applyFont="1"/>
    <xf numFmtId="179" fontId="1" fillId="0" borderId="8" xfId="4" applyNumberFormat="1" applyFont="1" applyFill="1" applyBorder="1"/>
    <xf numFmtId="4" fontId="1" fillId="0" borderId="0" xfId="4" applyNumberFormat="1" applyFont="1" applyFill="1" applyBorder="1"/>
    <xf numFmtId="4" fontId="1" fillId="0" borderId="8" xfId="4" applyNumberFormat="1" applyFont="1" applyFill="1" applyBorder="1"/>
    <xf numFmtId="0" fontId="19" fillId="63" borderId="0" xfId="0" applyFont="1" applyFill="1"/>
    <xf numFmtId="165" fontId="19" fillId="63" borderId="0" xfId="0" applyNumberFormat="1" applyFont="1" applyFill="1" applyAlignment="1">
      <alignment horizontal="right"/>
    </xf>
    <xf numFmtId="178" fontId="19" fillId="0" borderId="0" xfId="0" applyNumberFormat="1" applyFont="1" applyAlignment="1">
      <alignment horizontal="right"/>
    </xf>
    <xf numFmtId="0" fontId="8" fillId="2" borderId="0" xfId="0" applyFont="1" applyFill="1" applyAlignment="1">
      <alignment horizontal="center" vertical="center"/>
    </xf>
    <xf numFmtId="37" fontId="8" fillId="2" borderId="0" xfId="0" applyNumberFormat="1" applyFont="1" applyFill="1" applyAlignment="1">
      <alignment horizontal="center"/>
    </xf>
    <xf numFmtId="173" fontId="49" fillId="0" borderId="16" xfId="5" applyNumberFormat="1" applyFont="1" applyBorder="1" applyAlignment="1">
      <alignment horizontal="center" vertical="center" wrapText="1"/>
    </xf>
    <xf numFmtId="173" fontId="49" fillId="0" borderId="0" xfId="5" applyNumberFormat="1" applyFont="1" applyAlignment="1">
      <alignment horizontal="center" vertical="center" wrapText="1"/>
    </xf>
    <xf numFmtId="173" fontId="49" fillId="0" borderId="17" xfId="5" applyNumberFormat="1" applyFont="1" applyBorder="1" applyAlignment="1">
      <alignment horizontal="center" vertical="center" wrapText="1"/>
    </xf>
    <xf numFmtId="0" fontId="66" fillId="59" borderId="25" xfId="0" applyFont="1" applyFill="1" applyBorder="1" applyAlignment="1">
      <alignment horizontal="left"/>
    </xf>
    <xf numFmtId="0" fontId="66" fillId="59" borderId="23" xfId="0" applyFont="1" applyFill="1" applyBorder="1" applyAlignment="1">
      <alignment horizontal="left"/>
    </xf>
    <xf numFmtId="0" fontId="66" fillId="59" borderId="24" xfId="0" applyFont="1" applyFill="1" applyBorder="1" applyAlignment="1">
      <alignment horizontal="left"/>
    </xf>
  </cellXfs>
  <cellStyles count="12">
    <cellStyle name="Comma" xfId="1" builtinId="3"/>
    <cellStyle name="Comma 2" xfId="3" xr:uid="{AE89FF1C-3620-46CA-B465-02E5DC26448E}"/>
    <cellStyle name="Currency" xfId="4" builtinId="4"/>
    <cellStyle name="Currency 2" xfId="6" xr:uid="{196D5AA5-B0FA-4FEB-BA30-80725CEF030C}"/>
    <cellStyle name="Hyperlink" xfId="10" builtinId="8"/>
    <cellStyle name="Hyperlink 2" xfId="11" xr:uid="{CBA7B63B-BD72-4A8F-8B1E-83ECA587C6FA}"/>
    <cellStyle name="Normal" xfId="0" builtinId="0"/>
    <cellStyle name="Normal 2" xfId="9" xr:uid="{D7C045F4-17DA-4FF5-9893-7310F03F73AB}"/>
    <cellStyle name="Normal 3" xfId="5" xr:uid="{B48F1BEE-3787-4988-9481-58708ECD0A24}"/>
    <cellStyle name="Normal 5" xfId="8" xr:uid="{4C338D9D-ED2E-454E-B47B-7391A86C80F1}"/>
    <cellStyle name="Percent" xfId="2" builtinId="5"/>
    <cellStyle name="Percent 2" xfId="7" xr:uid="{8D4AB3D2-C369-499E-81D5-6F7D43C2532B}"/>
  </cellStyles>
  <dxfs count="0"/>
  <tableStyles count="0" defaultTableStyle="TableStyleMedium2" defaultPivotStyle="PivotStyleLight16"/>
  <colors>
    <mruColors>
      <color rgb="FF409DAD"/>
      <color rgb="FF44909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[1]clv!$B$24</c:f>
              <c:strCache>
                <c:ptCount val="1"/>
                <c:pt idx="0">
                  <c:v>CLV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[1]clv!$D$24:$I$24</c:f>
              <c:numCache>
                <c:formatCode>General</c:formatCode>
                <c:ptCount val="6"/>
                <c:pt idx="0">
                  <c:v>-300</c:v>
                </c:pt>
                <c:pt idx="1">
                  <c:v>166.66666666666669</c:v>
                </c:pt>
                <c:pt idx="2">
                  <c:v>222.22222222222223</c:v>
                </c:pt>
                <c:pt idx="3">
                  <c:v>208.33333333333337</c:v>
                </c:pt>
                <c:pt idx="4">
                  <c:v>162.03703703703707</c:v>
                </c:pt>
                <c:pt idx="5">
                  <c:v>101.27314814814815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A6-4F65-8652-6318D1DEA802}"/>
            </c:ext>
          </c:extLst>
        </c:ser>
        <c:ser>
          <c:idx val="2"/>
          <c:order val="1"/>
          <c:tx>
            <c:strRef>
              <c:f>[1]clv!$B$25</c:f>
              <c:strCache>
                <c:ptCount val="1"/>
                <c:pt idx="0">
                  <c:v>Cumulative CLV</c:v>
                </c:pt>
              </c:strCache>
            </c:strRef>
          </c:tx>
          <c:spPr>
            <a:solidFill>
              <a:srgbClr val="409DAD"/>
            </a:solidFill>
            <a:ln>
              <a:noFill/>
            </a:ln>
            <a:effectLst/>
          </c:spPr>
          <c:invertIfNegative val="0"/>
          <c:val>
            <c:numRef>
              <c:f>[1]clv!$D$25:$I$25</c:f>
              <c:numCache>
                <c:formatCode>General</c:formatCode>
                <c:ptCount val="6"/>
                <c:pt idx="0">
                  <c:v>-300</c:v>
                </c:pt>
                <c:pt idx="1">
                  <c:v>-133.33333333333331</c:v>
                </c:pt>
                <c:pt idx="2">
                  <c:v>88.888888888888914</c:v>
                </c:pt>
                <c:pt idx="3">
                  <c:v>297.22222222222229</c:v>
                </c:pt>
                <c:pt idx="4">
                  <c:v>459.25925925925935</c:v>
                </c:pt>
                <c:pt idx="5">
                  <c:v>560.5324074074075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A6-4F65-8652-6318D1DEA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84233664"/>
        <c:axId val="1884234912"/>
      </c:barChart>
      <c:lineChart>
        <c:grouping val="standard"/>
        <c:varyColors val="0"/>
        <c:ser>
          <c:idx val="3"/>
          <c:order val="2"/>
          <c:tx>
            <c:strRef>
              <c:f>[1]clv!$B$26</c:f>
              <c:strCache>
                <c:ptCount val="1"/>
                <c:pt idx="0">
                  <c:v>CLV/CAC</c:v>
                </c:pt>
              </c:strCache>
            </c:strRef>
          </c:tx>
          <c:spPr>
            <a:ln w="28575" cap="rnd">
              <a:solidFill>
                <a:srgbClr val="44909D"/>
              </a:solidFill>
              <a:round/>
            </a:ln>
            <a:effectLst/>
          </c:spPr>
          <c:marker>
            <c:symbol val="none"/>
          </c:marker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accent6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9A6-4F65-8652-6318D1DEA802}"/>
              </c:ext>
            </c:extLst>
          </c:dPt>
          <c:dLbls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[1]clv!$D$26:$I$26</c:f>
              <c:numCache>
                <c:formatCode>General</c:formatCode>
                <c:ptCount val="6"/>
                <c:pt idx="0">
                  <c:v>-1</c:v>
                </c:pt>
                <c:pt idx="1">
                  <c:v>-0.44444444444444436</c:v>
                </c:pt>
                <c:pt idx="2">
                  <c:v>0.29629629629629639</c:v>
                </c:pt>
                <c:pt idx="3">
                  <c:v>0.99074074074074092</c:v>
                </c:pt>
                <c:pt idx="4">
                  <c:v>1.5308641975308646</c:v>
                </c:pt>
                <c:pt idx="5">
                  <c:v>1.8684413580246917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A6-4F65-8652-6318D1DEA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6314096"/>
        <c:axId val="1936312016"/>
      </c:lineChart>
      <c:catAx>
        <c:axId val="188423366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884234912"/>
        <c:crosses val="autoZero"/>
        <c:auto val="1"/>
        <c:lblAlgn val="ctr"/>
        <c:lblOffset val="100"/>
        <c:noMultiLvlLbl val="0"/>
      </c:catAx>
      <c:valAx>
        <c:axId val="1884234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884233664"/>
        <c:crosses val="autoZero"/>
        <c:crossBetween val="between"/>
      </c:valAx>
      <c:valAx>
        <c:axId val="19363120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936314096"/>
        <c:crosses val="max"/>
        <c:crossBetween val="between"/>
      </c:valAx>
      <c:catAx>
        <c:axId val="1936314096"/>
        <c:scaling>
          <c:orientation val="minMax"/>
        </c:scaling>
        <c:delete val="1"/>
        <c:axPos val="b"/>
        <c:majorTickMark val="out"/>
        <c:minorTickMark val="none"/>
        <c:tickLblPos val="nextTo"/>
        <c:crossAx val="1936312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63500</xdr:colOff>
      <xdr:row>1</xdr:row>
      <xdr:rowOff>31749</xdr:rowOff>
    </xdr:from>
    <xdr:to>
      <xdr:col>10</xdr:col>
      <xdr:colOff>165601</xdr:colOff>
      <xdr:row>1</xdr:row>
      <xdr:rowOff>460018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469A8684-8CEB-4072-A1FD-9126C80AE9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757583" y="190499"/>
          <a:ext cx="1562601" cy="4282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857251</xdr:colOff>
      <xdr:row>27</xdr:row>
      <xdr:rowOff>126999</xdr:rowOff>
    </xdr:from>
    <xdr:to>
      <xdr:col>7</xdr:col>
      <xdr:colOff>453573</xdr:colOff>
      <xdr:row>39</xdr:row>
      <xdr:rowOff>36285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E25FD54A-E8F3-41C1-9020-CFBDB3495F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ev\sheetxl\docs\test-excel\financial%20examples\Consumer-Life-Time-Value-Customer-Acquisition-Cost-Calculator-1.xlsx" TargetMode="External"/><Relationship Id="rId1" Type="http://schemas.openxmlformats.org/officeDocument/2006/relationships/externalLinkPath" Target="/dev/sheetxl/docs/test-excel/financial%20examples/Consumer-Life-Time-Value-Customer-Acquisition-Cost-Calculator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v"/>
    </sheetNames>
    <sheetDataSet>
      <sheetData sheetId="0">
        <row r="24">
          <cell r="B24" t="str">
            <v>CLV</v>
          </cell>
          <cell r="D24">
            <v>-300</v>
          </cell>
          <cell r="E24">
            <v>166.66666666666669</v>
          </cell>
          <cell r="F24">
            <v>222.22222222222223</v>
          </cell>
          <cell r="G24">
            <v>208.33333333333337</v>
          </cell>
          <cell r="H24">
            <v>162.03703703703707</v>
          </cell>
          <cell r="I24">
            <v>101.27314814814815</v>
          </cell>
        </row>
        <row r="25">
          <cell r="B25" t="str">
            <v>Cumulative CLV</v>
          </cell>
          <cell r="D25">
            <v>-300</v>
          </cell>
          <cell r="E25">
            <v>-133.33333333333331</v>
          </cell>
          <cell r="F25">
            <v>88.888888888888914</v>
          </cell>
          <cell r="G25">
            <v>297.22222222222229</v>
          </cell>
          <cell r="H25">
            <v>459.25925925925935</v>
          </cell>
          <cell r="I25">
            <v>560.5324074074075</v>
          </cell>
        </row>
        <row r="26">
          <cell r="B26" t="str">
            <v>CLV/CAC</v>
          </cell>
          <cell r="D26">
            <v>-1</v>
          </cell>
          <cell r="E26">
            <v>-0.44444444444444436</v>
          </cell>
          <cell r="F26">
            <v>0.29629629629629639</v>
          </cell>
          <cell r="G26">
            <v>0.99074074074074092</v>
          </cell>
          <cell r="H26">
            <v>1.5308641975308646</v>
          </cell>
          <cell r="I26">
            <v>1.8684413580246917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www.efinancialmodels.com/" TargetMode="External"/><Relationship Id="rId1" Type="http://schemas.openxmlformats.org/officeDocument/2006/relationships/hyperlink" Target="http://www.efinancialmodels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financialmodel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67009-C408-4665-A45C-97E71EAEAA3F}">
  <sheetPr>
    <pageSetUpPr fitToPage="1"/>
  </sheetPr>
  <dimension ref="A1:U34"/>
  <sheetViews>
    <sheetView showGridLines="0" tabSelected="1" zoomScale="90" zoomScaleNormal="90" workbookViewId="0"/>
  </sheetViews>
  <sheetFormatPr defaultColWidth="11.42578125" defaultRowHeight="15.75"/>
  <cols>
    <col min="1" max="1" width="5.42578125" style="9" customWidth="1"/>
    <col min="2" max="2" width="17.140625" style="1" customWidth="1"/>
    <col min="3" max="3" width="9.28515625" style="1" customWidth="1"/>
    <col min="4" max="4" width="13.5703125" style="1" customWidth="1"/>
    <col min="5" max="5" width="11.42578125" style="1"/>
    <col min="6" max="8" width="14.5703125" style="1" customWidth="1"/>
    <col min="9" max="9" width="17.28515625" style="1" customWidth="1"/>
    <col min="10" max="10" width="21.85546875" style="1" customWidth="1"/>
    <col min="11" max="15" width="14.5703125" style="1" customWidth="1"/>
    <col min="16" max="20" width="14.140625" style="1" customWidth="1"/>
    <col min="21" max="21" width="13.42578125" style="1" customWidth="1"/>
    <col min="22" max="16384" width="11.42578125" style="1"/>
  </cols>
  <sheetData>
    <row r="1" spans="2:21" ht="12.75" customHeight="1">
      <c r="B1" s="9"/>
      <c r="C1" s="9"/>
    </row>
    <row r="2" spans="2:21" ht="38.25" customHeight="1">
      <c r="B2" s="16" t="s">
        <v>1</v>
      </c>
      <c r="C2" s="5"/>
      <c r="D2" s="4"/>
      <c r="E2" s="4"/>
      <c r="F2" s="6"/>
      <c r="G2" s="4"/>
      <c r="H2" s="4"/>
      <c r="I2" s="4"/>
      <c r="J2" s="4"/>
      <c r="K2" s="4"/>
      <c r="L2" s="6"/>
      <c r="M2" s="6"/>
      <c r="N2" s="6"/>
      <c r="O2" s="6"/>
      <c r="P2" s="6"/>
      <c r="Q2" s="6"/>
      <c r="R2" s="6"/>
      <c r="S2" s="6"/>
      <c r="T2" s="6"/>
      <c r="U2" s="6"/>
    </row>
    <row r="3" spans="2:21" ht="18.75" customHeight="1">
      <c r="E3" s="2"/>
      <c r="F3" s="2"/>
      <c r="G3" s="2"/>
      <c r="H3" s="2"/>
      <c r="I3" s="2"/>
      <c r="J3" s="2"/>
      <c r="K3" s="2"/>
      <c r="L3" s="2"/>
    </row>
    <row r="4" spans="2:21">
      <c r="B4" s="22" t="s">
        <v>6</v>
      </c>
      <c r="C4" s="23"/>
      <c r="D4" s="23"/>
      <c r="E4" s="2"/>
      <c r="F4" s="22" t="s">
        <v>13</v>
      </c>
      <c r="G4" s="23"/>
      <c r="H4" s="23"/>
      <c r="I4" s="2"/>
      <c r="J4" s="22" t="s">
        <v>8</v>
      </c>
      <c r="K4" s="23"/>
      <c r="L4" s="23"/>
      <c r="N4" s="22" t="s">
        <v>7</v>
      </c>
      <c r="O4" s="23"/>
      <c r="P4" s="23"/>
    </row>
    <row r="5" spans="2:21">
      <c r="B5" s="14" t="s">
        <v>7</v>
      </c>
      <c r="C5" s="14"/>
      <c r="D5" s="24">
        <f>+P10</f>
        <v>8.3442961165048554E-2</v>
      </c>
      <c r="E5" s="2"/>
      <c r="F5" s="10" t="s">
        <v>2</v>
      </c>
      <c r="G5" s="2" t="s">
        <v>3</v>
      </c>
      <c r="H5" s="19">
        <v>0.6</v>
      </c>
      <c r="I5" s="2"/>
      <c r="J5" s="10" t="s">
        <v>14</v>
      </c>
      <c r="K5" s="7"/>
      <c r="L5" s="28">
        <v>2.5000000000000001E-2</v>
      </c>
      <c r="N5" s="20" t="s">
        <v>14</v>
      </c>
      <c r="O5" s="49"/>
      <c r="P5" s="50">
        <f>+L5</f>
        <v>2.5000000000000001E-2</v>
      </c>
    </row>
    <row r="6" spans="2:21">
      <c r="B6" s="14" t="s">
        <v>8</v>
      </c>
      <c r="C6" s="14"/>
      <c r="D6" s="24">
        <f>+L11</f>
        <v>4.2250000000000003E-2</v>
      </c>
      <c r="E6" s="2"/>
      <c r="F6" s="10" t="s">
        <v>4</v>
      </c>
      <c r="G6" s="2" t="s">
        <v>3</v>
      </c>
      <c r="H6" s="18">
        <f>1-H5</f>
        <v>0.4</v>
      </c>
      <c r="I6" s="2"/>
      <c r="J6" s="10" t="s">
        <v>15</v>
      </c>
      <c r="K6" s="2"/>
      <c r="L6" s="27" t="s">
        <v>16</v>
      </c>
    </row>
    <row r="7" spans="2:21">
      <c r="B7" s="14" t="s">
        <v>10</v>
      </c>
      <c r="C7" s="14"/>
      <c r="D7" s="24">
        <f>+H6</f>
        <v>0.4</v>
      </c>
      <c r="E7" s="2"/>
      <c r="F7" s="20" t="s">
        <v>5</v>
      </c>
      <c r="G7" s="3"/>
      <c r="H7" s="51">
        <f>+H5+H6</f>
        <v>1</v>
      </c>
      <c r="I7" s="2"/>
      <c r="J7" s="1" t="s">
        <v>17</v>
      </c>
      <c r="L7" s="26">
        <v>400</v>
      </c>
      <c r="N7" s="10" t="s">
        <v>35</v>
      </c>
      <c r="O7" s="2"/>
      <c r="P7" s="27">
        <v>6.5000000000000002E-2</v>
      </c>
    </row>
    <row r="8" spans="2:21">
      <c r="B8" s="10" t="s">
        <v>11</v>
      </c>
      <c r="C8" s="10"/>
      <c r="D8" s="24">
        <f>+H5</f>
        <v>0.6</v>
      </c>
      <c r="E8" s="2"/>
      <c r="F8" s="2"/>
      <c r="G8" s="2"/>
      <c r="H8" s="2"/>
      <c r="I8" s="2"/>
      <c r="J8" s="11" t="s">
        <v>18</v>
      </c>
      <c r="K8" s="11"/>
      <c r="L8" s="21">
        <f>+L5+L7/10000</f>
        <v>6.5000000000000002E-2</v>
      </c>
      <c r="N8" s="1" t="s">
        <v>36</v>
      </c>
      <c r="P8" s="19">
        <v>0</v>
      </c>
    </row>
    <row r="9" spans="2:21">
      <c r="B9" s="8"/>
      <c r="C9" s="2"/>
      <c r="D9" s="18"/>
      <c r="E9" s="2"/>
      <c r="I9" s="2"/>
      <c r="N9" s="1" t="s">
        <v>37</v>
      </c>
      <c r="P9" s="12">
        <f>+K25</f>
        <v>1.28373786407767</v>
      </c>
    </row>
    <row r="10" spans="2:21">
      <c r="J10" s="2" t="s">
        <v>19</v>
      </c>
      <c r="K10" s="2"/>
      <c r="L10" s="28">
        <v>0.35</v>
      </c>
      <c r="N10" s="3" t="s">
        <v>22</v>
      </c>
      <c r="O10" s="3"/>
      <c r="P10" s="25">
        <f>+P9*(P7+P8)</f>
        <v>8.3442961165048554E-2</v>
      </c>
    </row>
    <row r="11" spans="2:21">
      <c r="B11" s="29" t="s">
        <v>12</v>
      </c>
      <c r="C11" s="29"/>
      <c r="D11" s="30">
        <f>+D5*D8+D6*D7</f>
        <v>6.6965776699029131E-2</v>
      </c>
      <c r="E11" s="2"/>
      <c r="F11" s="29" t="s">
        <v>41</v>
      </c>
      <c r="G11" s="29"/>
      <c r="H11" s="52">
        <f>+H6/H5</f>
        <v>0.66666666666666674</v>
      </c>
      <c r="I11" s="2"/>
      <c r="J11" s="29" t="s">
        <v>8</v>
      </c>
      <c r="K11" s="29"/>
      <c r="L11" s="30">
        <f>+L8*(1-L10)</f>
        <v>4.2250000000000003E-2</v>
      </c>
    </row>
    <row r="12" spans="2:21">
      <c r="N12" s="29" t="s">
        <v>7</v>
      </c>
      <c r="O12" s="29"/>
      <c r="P12" s="30">
        <f>+P10+P5</f>
        <v>0.10844296116504856</v>
      </c>
    </row>
    <row r="13" spans="2:21">
      <c r="B13" s="8"/>
      <c r="C13" s="2"/>
      <c r="D13" s="2"/>
      <c r="E13" s="2"/>
      <c r="F13" s="2"/>
      <c r="G13" s="2"/>
      <c r="H13" s="2"/>
      <c r="I13" s="2"/>
    </row>
    <row r="14" spans="2:21">
      <c r="B14" s="22" t="s">
        <v>42</v>
      </c>
      <c r="C14" s="286" t="s">
        <v>20</v>
      </c>
      <c r="D14" s="286"/>
      <c r="E14" s="286"/>
      <c r="F14" s="286"/>
      <c r="G14" s="286"/>
      <c r="H14" s="286"/>
      <c r="I14" s="2"/>
      <c r="J14" s="2"/>
      <c r="K14" s="2"/>
      <c r="L14" s="2"/>
    </row>
    <row r="15" spans="2:21">
      <c r="B15" s="54"/>
      <c r="C15" s="57">
        <f>+D11</f>
        <v>6.6965776699029131E-2</v>
      </c>
      <c r="D15" s="55">
        <v>0.06</v>
      </c>
      <c r="E15" s="56">
        <f>+D15+0.5%</f>
        <v>6.5000000000000002E-2</v>
      </c>
      <c r="F15" s="56">
        <f t="shared" ref="F15:H15" si="0">+E15+0.5%</f>
        <v>7.0000000000000007E-2</v>
      </c>
      <c r="G15" s="56">
        <f t="shared" si="0"/>
        <v>7.5000000000000011E-2</v>
      </c>
      <c r="H15" s="56">
        <f t="shared" si="0"/>
        <v>8.0000000000000016E-2</v>
      </c>
      <c r="I15" s="2"/>
    </row>
    <row r="16" spans="2:21">
      <c r="B16" s="285" t="s">
        <v>43</v>
      </c>
      <c r="C16" s="58">
        <v>0.05</v>
      </c>
      <c r="D16" s="59">
        <v>7.5999999999999998E-2</v>
      </c>
      <c r="E16" s="60">
        <v>7.9000000000000001E-2</v>
      </c>
      <c r="F16" s="61">
        <v>8.2000000000000003E-2</v>
      </c>
      <c r="G16" s="62">
        <v>8.5000000000000006E-2</v>
      </c>
      <c r="H16" s="63">
        <v>8.7999999999999995E-2</v>
      </c>
      <c r="I16" s="2"/>
      <c r="J16" s="22" t="s">
        <v>23</v>
      </c>
      <c r="K16" s="22"/>
      <c r="L16" s="22"/>
      <c r="M16" s="22"/>
      <c r="N16" s="22"/>
      <c r="O16" s="22"/>
      <c r="P16" s="22"/>
      <c r="T16"/>
      <c r="U16"/>
    </row>
    <row r="17" spans="2:21">
      <c r="B17" s="285"/>
      <c r="C17" s="58">
        <f>+C16+5%</f>
        <v>0.1</v>
      </c>
      <c r="D17" s="64">
        <v>7.4800000000000005E-2</v>
      </c>
      <c r="E17" s="65">
        <v>7.7899999999999997E-2</v>
      </c>
      <c r="F17" s="66">
        <v>8.1000000000000003E-2</v>
      </c>
      <c r="G17" s="67">
        <v>8.4000000000000005E-2</v>
      </c>
      <c r="H17" s="68">
        <v>8.7099999999999997E-2</v>
      </c>
      <c r="I17" s="2"/>
      <c r="J17" s="47" t="s">
        <v>24</v>
      </c>
      <c r="K17" s="46" t="s">
        <v>21</v>
      </c>
      <c r="L17" s="46" t="s">
        <v>4</v>
      </c>
      <c r="M17" s="46" t="s">
        <v>25</v>
      </c>
      <c r="N17" s="46" t="s">
        <v>9</v>
      </c>
      <c r="O17" s="46" t="s">
        <v>26</v>
      </c>
      <c r="P17" s="46" t="s">
        <v>27</v>
      </c>
      <c r="T17"/>
      <c r="U17"/>
    </row>
    <row r="18" spans="2:21">
      <c r="B18" s="285"/>
      <c r="C18" s="58">
        <f t="shared" ref="C18:C26" si="1">+C17+10%</f>
        <v>0.2</v>
      </c>
      <c r="D18" s="69">
        <v>7.2499999999999995E-2</v>
      </c>
      <c r="E18" s="70">
        <v>7.5700000000000003E-2</v>
      </c>
      <c r="F18" s="71">
        <v>7.8899999999999998E-2</v>
      </c>
      <c r="G18" s="72">
        <v>8.2199999999999995E-2</v>
      </c>
      <c r="H18" s="73">
        <v>8.5400000000000004E-2</v>
      </c>
      <c r="I18" s="2"/>
      <c r="J18" s="31" t="s">
        <v>28</v>
      </c>
      <c r="K18" s="40">
        <v>1.23</v>
      </c>
      <c r="L18" s="41">
        <v>520</v>
      </c>
      <c r="M18" s="41">
        <v>1125</v>
      </c>
      <c r="N18" s="32">
        <f>L18/M18</f>
        <v>0.4622222222222222</v>
      </c>
      <c r="O18" s="44">
        <v>0.31</v>
      </c>
      <c r="P18" s="33">
        <f>K18/((1+(1-O18)*N18))</f>
        <v>0.93257177517185608</v>
      </c>
      <c r="T18"/>
      <c r="U18"/>
    </row>
    <row r="19" spans="2:21">
      <c r="B19" s="285"/>
      <c r="C19" s="58">
        <f t="shared" si="1"/>
        <v>0.30000000000000004</v>
      </c>
      <c r="D19" s="74">
        <v>7.0099999999999996E-2</v>
      </c>
      <c r="E19" s="75">
        <v>7.3499999999999996E-2</v>
      </c>
      <c r="F19" s="76">
        <v>7.6899999999999996E-2</v>
      </c>
      <c r="G19" s="77">
        <v>8.0299999999999996E-2</v>
      </c>
      <c r="H19" s="78">
        <v>8.3699999999999997E-2</v>
      </c>
      <c r="I19" s="2"/>
      <c r="J19" s="31" t="s">
        <v>29</v>
      </c>
      <c r="K19" s="40">
        <v>1.31</v>
      </c>
      <c r="L19" s="41">
        <v>500</v>
      </c>
      <c r="M19" s="41">
        <v>868</v>
      </c>
      <c r="N19" s="32">
        <f t="shared" ref="N19:N22" si="2">L19/M19</f>
        <v>0.57603686635944695</v>
      </c>
      <c r="O19" s="44">
        <v>0.3</v>
      </c>
      <c r="P19" s="33">
        <f t="shared" ref="P19:P22" si="3">K19/((1+(1-O19)*N19))</f>
        <v>0.93356321839080469</v>
      </c>
      <c r="T19"/>
      <c r="U19"/>
    </row>
    <row r="20" spans="2:21">
      <c r="B20" s="285"/>
      <c r="C20" s="58">
        <f t="shared" si="1"/>
        <v>0.4</v>
      </c>
      <c r="D20" s="79">
        <v>6.7799999999999999E-2</v>
      </c>
      <c r="E20" s="80">
        <v>7.1300000000000002E-2</v>
      </c>
      <c r="F20" s="64">
        <v>7.4899999999999994E-2</v>
      </c>
      <c r="G20" s="81">
        <v>7.8399999999999997E-2</v>
      </c>
      <c r="H20" s="61">
        <v>8.2000000000000003E-2</v>
      </c>
      <c r="I20" s="2"/>
      <c r="J20" s="31" t="s">
        <v>30</v>
      </c>
      <c r="K20" s="40">
        <v>1.1499999999999999</v>
      </c>
      <c r="L20" s="41">
        <v>460</v>
      </c>
      <c r="M20" s="41">
        <v>787.5</v>
      </c>
      <c r="N20" s="32">
        <f t="shared" si="2"/>
        <v>0.58412698412698416</v>
      </c>
      <c r="O20" s="44">
        <v>0.28999999999999998</v>
      </c>
      <c r="P20" s="33">
        <f t="shared" si="3"/>
        <v>0.81287586392603883</v>
      </c>
      <c r="T20"/>
      <c r="U20"/>
    </row>
    <row r="21" spans="2:21">
      <c r="B21" s="285"/>
      <c r="C21" s="58">
        <f t="shared" si="1"/>
        <v>0.5</v>
      </c>
      <c r="D21" s="82">
        <v>6.5500000000000003E-2</v>
      </c>
      <c r="E21" s="83">
        <v>6.9199999999999998E-2</v>
      </c>
      <c r="F21" s="84">
        <v>7.2800000000000004E-2</v>
      </c>
      <c r="G21" s="85">
        <v>7.6499999999999999E-2</v>
      </c>
      <c r="H21" s="86">
        <v>8.0199999999999994E-2</v>
      </c>
      <c r="I21" s="2"/>
      <c r="J21" s="31" t="s">
        <v>31</v>
      </c>
      <c r="K21" s="40">
        <v>1.1200000000000001</v>
      </c>
      <c r="L21" s="41">
        <v>600</v>
      </c>
      <c r="M21" s="41">
        <v>1125</v>
      </c>
      <c r="N21" s="32">
        <f t="shared" si="2"/>
        <v>0.53333333333333333</v>
      </c>
      <c r="O21" s="44">
        <v>0.33</v>
      </c>
      <c r="P21" s="33">
        <f t="shared" si="3"/>
        <v>0.82514734774066811</v>
      </c>
      <c r="T21"/>
      <c r="U21"/>
    </row>
    <row r="22" spans="2:21">
      <c r="B22" s="285"/>
      <c r="C22" s="58">
        <f t="shared" si="1"/>
        <v>0.6</v>
      </c>
      <c r="D22" s="87">
        <v>6.3100000000000003E-2</v>
      </c>
      <c r="E22" s="88">
        <v>6.7000000000000004E-2</v>
      </c>
      <c r="F22" s="89">
        <v>7.0800000000000002E-2</v>
      </c>
      <c r="G22" s="90">
        <v>7.4700000000000003E-2</v>
      </c>
      <c r="H22" s="91">
        <v>7.85E-2</v>
      </c>
      <c r="I22" s="2"/>
      <c r="J22" s="34" t="s">
        <v>32</v>
      </c>
      <c r="K22" s="42">
        <v>1.25</v>
      </c>
      <c r="L22" s="43">
        <v>450</v>
      </c>
      <c r="M22" s="43">
        <v>900</v>
      </c>
      <c r="N22" s="35">
        <f t="shared" si="2"/>
        <v>0.5</v>
      </c>
      <c r="O22" s="45">
        <v>0.3</v>
      </c>
      <c r="P22" s="36">
        <f t="shared" si="3"/>
        <v>0.92592592592592582</v>
      </c>
      <c r="T22"/>
      <c r="U22"/>
    </row>
    <row r="23" spans="2:21">
      <c r="B23" s="285"/>
      <c r="C23" s="58">
        <f t="shared" si="1"/>
        <v>0.7</v>
      </c>
      <c r="D23" s="92">
        <v>6.08E-2</v>
      </c>
      <c r="E23" s="93">
        <v>6.4799999999999996E-2</v>
      </c>
      <c r="F23" s="94">
        <v>6.88E-2</v>
      </c>
      <c r="G23" s="95">
        <v>7.2800000000000004E-2</v>
      </c>
      <c r="H23" s="96">
        <v>7.6799999999999993E-2</v>
      </c>
      <c r="I23" s="2"/>
      <c r="J23" s="37" t="s">
        <v>33</v>
      </c>
      <c r="K23" s="38">
        <f>MEDIAN(K18:K22)</f>
        <v>1.23</v>
      </c>
      <c r="L23" s="37"/>
      <c r="M23" s="37"/>
      <c r="N23" s="39">
        <f>MEDIAN(N18:N22)</f>
        <v>0.53333333333333333</v>
      </c>
      <c r="O23" s="39">
        <f>MEDIAN(O18:O22)</f>
        <v>0.3</v>
      </c>
      <c r="P23" s="48">
        <f>K23/((1+(1-O23)*N23))</f>
        <v>0.89563106796116509</v>
      </c>
      <c r="T23"/>
      <c r="U23"/>
    </row>
    <row r="24" spans="2:21">
      <c r="B24" s="285"/>
      <c r="C24" s="58">
        <f t="shared" si="1"/>
        <v>0.79999999999999993</v>
      </c>
      <c r="D24" s="97">
        <v>5.8400000000000001E-2</v>
      </c>
      <c r="E24" s="98">
        <v>6.2600000000000003E-2</v>
      </c>
      <c r="F24" s="99">
        <v>6.6799999999999998E-2</v>
      </c>
      <c r="G24" s="100">
        <v>7.0900000000000005E-2</v>
      </c>
      <c r="H24" s="101">
        <v>7.51E-2</v>
      </c>
      <c r="I24" s="2"/>
      <c r="T24"/>
      <c r="U24"/>
    </row>
    <row r="25" spans="2:21">
      <c r="B25" s="285"/>
      <c r="C25" s="58">
        <f t="shared" si="1"/>
        <v>0.89999999999999991</v>
      </c>
      <c r="D25" s="102">
        <v>5.6099999999999997E-2</v>
      </c>
      <c r="E25" s="103">
        <v>6.0400000000000002E-2</v>
      </c>
      <c r="F25" s="104">
        <v>6.4699999999999994E-2</v>
      </c>
      <c r="G25" s="105">
        <v>6.9000000000000006E-2</v>
      </c>
      <c r="H25" s="106">
        <v>7.3400000000000007E-2</v>
      </c>
      <c r="I25" s="2"/>
      <c r="J25" s="29" t="s">
        <v>21</v>
      </c>
      <c r="K25" s="53">
        <f>+P23*(1+(1-L10)*H11)</f>
        <v>1.28373786407767</v>
      </c>
      <c r="T25"/>
      <c r="U25"/>
    </row>
    <row r="26" spans="2:21">
      <c r="B26" s="285"/>
      <c r="C26" s="58">
        <f t="shared" si="1"/>
        <v>0.99999999999999989</v>
      </c>
      <c r="D26" s="107">
        <v>5.3699999999999998E-2</v>
      </c>
      <c r="E26" s="108">
        <v>5.8200000000000002E-2</v>
      </c>
      <c r="F26" s="109">
        <v>6.2700000000000006E-2</v>
      </c>
      <c r="G26" s="110">
        <v>6.7199999999999996E-2</v>
      </c>
      <c r="H26" s="111">
        <v>7.17E-2</v>
      </c>
      <c r="I26" s="2"/>
      <c r="T26"/>
      <c r="U26"/>
    </row>
    <row r="27" spans="2:21">
      <c r="B27" s="50"/>
      <c r="C27" s="2"/>
      <c r="D27" s="2"/>
      <c r="E27" s="2"/>
      <c r="F27" s="2"/>
      <c r="G27" s="2"/>
      <c r="H27" s="2"/>
      <c r="I27" s="2"/>
      <c r="J27" s="1" t="s">
        <v>38</v>
      </c>
      <c r="K27" s="1" t="s">
        <v>40</v>
      </c>
      <c r="T27"/>
      <c r="U27"/>
    </row>
    <row r="28" spans="2:21">
      <c r="B28" s="8"/>
      <c r="C28" s="2"/>
      <c r="D28" s="2"/>
      <c r="E28" s="2"/>
      <c r="F28" s="2"/>
      <c r="G28" s="2"/>
      <c r="H28" s="2"/>
      <c r="I28" s="2"/>
      <c r="J28" s="1" t="s">
        <v>39</v>
      </c>
      <c r="K28" s="1" t="s">
        <v>40</v>
      </c>
    </row>
    <row r="29" spans="2:21">
      <c r="B29" s="8"/>
      <c r="C29" s="2"/>
      <c r="D29" s="2"/>
      <c r="E29" s="2"/>
      <c r="F29" s="2"/>
      <c r="G29" s="2"/>
      <c r="H29" s="2"/>
      <c r="I29" s="2"/>
      <c r="J29" s="1" t="s">
        <v>34</v>
      </c>
    </row>
    <row r="30" spans="2:21">
      <c r="B30" s="13" t="s">
        <v>0</v>
      </c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2:21">
      <c r="B31" s="10" t="s">
        <v>44</v>
      </c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2:21">
      <c r="B32" s="10" t="s">
        <v>46</v>
      </c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2:21">
      <c r="B33" s="10" t="s">
        <v>45</v>
      </c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2:21" ht="16.5" thickBot="1"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</row>
  </sheetData>
  <mergeCells count="2">
    <mergeCell ref="B16:B26"/>
    <mergeCell ref="C14:H14"/>
  </mergeCells>
  <conditionalFormatting sqref="D16:H2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4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06E14-6A55-45DA-A45C-B6B1AEB3984D}">
  <dimension ref="B1:AF77"/>
  <sheetViews>
    <sheetView workbookViewId="0">
      <selection activeCell="N8" sqref="N8"/>
    </sheetView>
  </sheetViews>
  <sheetFormatPr defaultRowHeight="15"/>
  <sheetData>
    <row r="1" spans="2:32" ht="15.75">
      <c r="B1" s="112"/>
      <c r="C1" s="112"/>
      <c r="D1" s="112"/>
      <c r="E1" s="112"/>
      <c r="F1" s="112"/>
      <c r="G1" s="112"/>
      <c r="H1" s="113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</row>
    <row r="2" spans="2:32" ht="26.25">
      <c r="B2" s="112"/>
      <c r="C2" s="179" t="s">
        <v>47</v>
      </c>
      <c r="D2" s="112"/>
      <c r="E2" s="112"/>
      <c r="F2" s="112"/>
      <c r="G2" s="112"/>
      <c r="H2" s="113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99" t="s">
        <v>48</v>
      </c>
      <c r="AD2" s="112"/>
      <c r="AE2" s="112"/>
      <c r="AF2" s="166" t="e">
        <v>#REF!</v>
      </c>
    </row>
    <row r="3" spans="2:32" ht="15.75">
      <c r="B3" s="112"/>
      <c r="C3" s="112"/>
      <c r="D3" s="112"/>
      <c r="E3" s="112"/>
      <c r="F3" s="112"/>
      <c r="G3" s="112"/>
      <c r="H3" s="113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</row>
    <row r="4" spans="2:32" ht="15.75">
      <c r="B4" s="112"/>
      <c r="C4" s="112"/>
      <c r="D4" s="112"/>
      <c r="E4" s="112"/>
      <c r="F4" s="112"/>
      <c r="G4" s="112"/>
      <c r="H4" s="113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</row>
    <row r="5" spans="2:32">
      <c r="B5" s="114"/>
      <c r="C5" s="114" t="s">
        <v>49</v>
      </c>
      <c r="D5" s="114"/>
      <c r="E5" s="114"/>
      <c r="F5" s="114"/>
      <c r="G5" s="114"/>
      <c r="H5" s="114"/>
      <c r="I5" s="114"/>
      <c r="J5" s="114"/>
      <c r="K5" s="114"/>
      <c r="L5" s="114"/>
      <c r="M5" s="114" t="s">
        <v>50</v>
      </c>
      <c r="N5" s="190"/>
      <c r="O5" s="191" t="s">
        <v>51</v>
      </c>
      <c r="P5" s="114"/>
      <c r="Q5" s="191" t="s">
        <v>52</v>
      </c>
      <c r="R5" s="114"/>
      <c r="S5" s="190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6"/>
      <c r="AF5" s="163"/>
    </row>
    <row r="6" spans="2:32">
      <c r="B6" s="151"/>
      <c r="C6" s="152"/>
      <c r="D6" s="130"/>
      <c r="E6" s="130"/>
      <c r="F6" s="130"/>
      <c r="G6" s="130"/>
      <c r="H6" s="153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55"/>
      <c r="AE6" s="116"/>
      <c r="AF6" s="163"/>
    </row>
    <row r="7" spans="2:32" ht="60">
      <c r="B7" s="154"/>
      <c r="C7" s="145" t="s">
        <v>53</v>
      </c>
      <c r="D7" s="116"/>
      <c r="E7" s="116"/>
      <c r="F7" s="116"/>
      <c r="G7" s="116"/>
      <c r="H7" s="115"/>
      <c r="I7" s="192" t="s">
        <v>54</v>
      </c>
      <c r="J7" s="192"/>
      <c r="K7" s="193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55"/>
      <c r="AE7" s="116"/>
      <c r="AF7" s="163"/>
    </row>
    <row r="8" spans="2:32" ht="61.5">
      <c r="B8" s="154"/>
      <c r="C8" s="116" t="s">
        <v>55</v>
      </c>
      <c r="D8" s="116"/>
      <c r="E8" s="116" t="s">
        <v>56</v>
      </c>
      <c r="F8" s="116"/>
      <c r="G8" s="116"/>
      <c r="H8" s="115"/>
      <c r="I8" s="194"/>
      <c r="J8" s="189"/>
      <c r="K8" s="195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55"/>
      <c r="AE8" s="116"/>
      <c r="AF8" s="163"/>
    </row>
    <row r="9" spans="2:32">
      <c r="B9" s="154"/>
      <c r="C9" s="146" t="s">
        <v>49</v>
      </c>
      <c r="D9" s="116"/>
      <c r="E9" s="117" t="s">
        <v>57</v>
      </c>
      <c r="F9" s="116"/>
      <c r="G9" s="116"/>
      <c r="H9" s="115"/>
      <c r="I9" s="287">
        <v>4.2087912087912089</v>
      </c>
      <c r="J9" s="288"/>
      <c r="K9" s="289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55"/>
      <c r="AE9" s="116"/>
      <c r="AF9" s="163"/>
    </row>
    <row r="10" spans="2:32">
      <c r="B10" s="154"/>
      <c r="C10" s="147" t="s">
        <v>58</v>
      </c>
      <c r="D10" s="116"/>
      <c r="E10" s="117" t="s">
        <v>59</v>
      </c>
      <c r="F10" s="116"/>
      <c r="G10" s="116"/>
      <c r="H10" s="115"/>
      <c r="I10" s="287"/>
      <c r="J10" s="288"/>
      <c r="K10" s="289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55"/>
      <c r="AE10" s="116"/>
      <c r="AF10" s="163"/>
    </row>
    <row r="11" spans="2:32">
      <c r="B11" s="154"/>
      <c r="C11" s="116"/>
      <c r="D11" s="116"/>
      <c r="E11" s="116"/>
      <c r="F11" s="116"/>
      <c r="G11" s="116"/>
      <c r="H11" s="115"/>
      <c r="I11" s="287"/>
      <c r="J11" s="288"/>
      <c r="K11" s="289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55"/>
      <c r="AE11" s="116"/>
      <c r="AF11" s="163"/>
    </row>
    <row r="12" spans="2:32">
      <c r="B12" s="154"/>
      <c r="C12" s="116"/>
      <c r="D12" s="116"/>
      <c r="E12" s="116"/>
      <c r="F12" s="116"/>
      <c r="G12" s="116"/>
      <c r="H12" s="115"/>
      <c r="I12" s="287"/>
      <c r="J12" s="288"/>
      <c r="K12" s="289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55"/>
      <c r="AE12" s="116"/>
      <c r="AF12" s="163"/>
    </row>
    <row r="13" spans="2:32">
      <c r="B13" s="154"/>
      <c r="C13" s="145" t="s">
        <v>60</v>
      </c>
      <c r="D13" s="116"/>
      <c r="E13" s="116"/>
      <c r="F13" s="116"/>
      <c r="G13" s="116"/>
      <c r="H13" s="115"/>
      <c r="I13" s="287"/>
      <c r="J13" s="288"/>
      <c r="K13" s="289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55"/>
      <c r="AE13" s="116"/>
      <c r="AF13" s="163"/>
    </row>
    <row r="14" spans="2:32">
      <c r="B14" s="154"/>
      <c r="C14" s="116" t="s">
        <v>61</v>
      </c>
      <c r="D14" s="116"/>
      <c r="E14" s="118" t="s">
        <v>62</v>
      </c>
      <c r="F14" s="116"/>
      <c r="G14" s="116"/>
      <c r="H14" s="115"/>
      <c r="I14" s="287"/>
      <c r="J14" s="288"/>
      <c r="K14" s="289"/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55"/>
      <c r="AE14" s="116"/>
      <c r="AF14" s="163"/>
    </row>
    <row r="15" spans="2:32">
      <c r="B15" s="154"/>
      <c r="C15" s="116"/>
      <c r="D15" s="116"/>
      <c r="E15" s="116"/>
      <c r="F15" s="116"/>
      <c r="G15" s="116"/>
      <c r="H15" s="115"/>
      <c r="I15" s="287"/>
      <c r="J15" s="288"/>
      <c r="K15" s="289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55"/>
      <c r="AE15" s="116"/>
      <c r="AF15" s="167" t="e">
        <v>#REF!</v>
      </c>
    </row>
    <row r="16" spans="2:32">
      <c r="B16" s="154"/>
      <c r="C16" s="145" t="s">
        <v>63</v>
      </c>
      <c r="D16" s="116"/>
      <c r="E16" s="116"/>
      <c r="F16" s="116"/>
      <c r="G16" s="120"/>
      <c r="H16" s="115"/>
      <c r="I16" s="287"/>
      <c r="J16" s="288"/>
      <c r="K16" s="289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55"/>
      <c r="AE16" s="116"/>
      <c r="AF16" s="163"/>
    </row>
    <row r="17" spans="2:32">
      <c r="B17" s="154"/>
      <c r="C17" s="121" t="s">
        <v>64</v>
      </c>
      <c r="D17" s="116"/>
      <c r="E17" s="116" t="s">
        <v>62</v>
      </c>
      <c r="F17" s="116"/>
      <c r="G17" s="122">
        <v>100000</v>
      </c>
      <c r="H17" s="115"/>
      <c r="I17" s="287"/>
      <c r="J17" s="288"/>
      <c r="K17" s="289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55"/>
      <c r="AE17" s="116"/>
      <c r="AF17" s="163"/>
    </row>
    <row r="18" spans="2:32">
      <c r="B18" s="154"/>
      <c r="C18" s="121" t="s">
        <v>65</v>
      </c>
      <c r="D18" s="116"/>
      <c r="E18" s="116" t="s">
        <v>62</v>
      </c>
      <c r="F18" s="116"/>
      <c r="G18" s="122">
        <v>20000</v>
      </c>
      <c r="H18" s="115"/>
      <c r="I18" s="287"/>
      <c r="J18" s="288"/>
      <c r="K18" s="289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55"/>
      <c r="AE18" s="116"/>
      <c r="AF18" s="163"/>
    </row>
    <row r="19" spans="2:32">
      <c r="B19" s="154"/>
      <c r="C19" s="121"/>
      <c r="D19" s="116"/>
      <c r="E19" s="116" t="s">
        <v>62</v>
      </c>
      <c r="F19" s="116"/>
      <c r="G19" s="122">
        <v>0</v>
      </c>
      <c r="H19" s="115"/>
      <c r="I19" s="287"/>
      <c r="J19" s="288"/>
      <c r="K19" s="289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55"/>
      <c r="AE19" s="116"/>
      <c r="AF19" s="163"/>
    </row>
    <row r="20" spans="2:32">
      <c r="B20" s="154"/>
      <c r="C20" s="121"/>
      <c r="D20" s="116"/>
      <c r="E20" s="116" t="s">
        <v>62</v>
      </c>
      <c r="F20" s="116"/>
      <c r="G20" s="122">
        <v>0</v>
      </c>
      <c r="H20" s="115"/>
      <c r="I20" s="287"/>
      <c r="J20" s="288"/>
      <c r="K20" s="289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55"/>
      <c r="AE20" s="116"/>
      <c r="AF20" s="163"/>
    </row>
    <row r="21" spans="2:32" ht="62.25" thickBot="1">
      <c r="B21" s="154"/>
      <c r="C21" s="116"/>
      <c r="D21" s="116"/>
      <c r="E21" s="116"/>
      <c r="F21" s="116"/>
      <c r="G21" s="120"/>
      <c r="H21" s="116"/>
      <c r="I21" s="196"/>
      <c r="J21" s="197"/>
      <c r="K21" s="198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55"/>
      <c r="AE21" s="116"/>
      <c r="AF21" s="163"/>
    </row>
    <row r="22" spans="2:32" ht="61.5">
      <c r="B22" s="154"/>
      <c r="C22" s="123" t="s">
        <v>66</v>
      </c>
      <c r="D22" s="123"/>
      <c r="E22" s="123" t="s">
        <v>62</v>
      </c>
      <c r="F22" s="123"/>
      <c r="G22" s="124">
        <v>120000</v>
      </c>
      <c r="H22" s="125"/>
      <c r="I22" s="116"/>
      <c r="J22" s="189"/>
      <c r="K22" s="189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55"/>
      <c r="AE22" s="116"/>
      <c r="AF22" s="163"/>
    </row>
    <row r="23" spans="2:32">
      <c r="B23" s="156"/>
      <c r="C23" s="157"/>
      <c r="D23" s="157"/>
      <c r="E23" s="157"/>
      <c r="F23" s="157"/>
      <c r="G23" s="158"/>
      <c r="H23" s="159"/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16"/>
      <c r="Y23" s="116"/>
      <c r="Z23" s="116"/>
      <c r="AA23" s="116"/>
      <c r="AB23" s="157"/>
      <c r="AC23" s="157"/>
      <c r="AD23" s="160"/>
      <c r="AE23" s="116"/>
      <c r="AF23" s="163"/>
    </row>
    <row r="24" spans="2:32">
      <c r="B24" s="116"/>
      <c r="C24" s="116"/>
      <c r="D24" s="116"/>
      <c r="E24" s="116"/>
      <c r="F24" s="116"/>
      <c r="G24" s="120"/>
      <c r="H24" s="115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63"/>
    </row>
    <row r="25" spans="2:32">
      <c r="B25" s="114"/>
      <c r="C25" s="114" t="s">
        <v>67</v>
      </c>
      <c r="D25" s="114"/>
      <c r="E25" s="114"/>
      <c r="F25" s="114"/>
      <c r="G25" s="126">
        <v>0</v>
      </c>
      <c r="H25" s="126">
        <v>1</v>
      </c>
      <c r="I25" s="126">
        <v>2</v>
      </c>
      <c r="J25" s="126">
        <v>3</v>
      </c>
      <c r="K25" s="126">
        <v>4</v>
      </c>
      <c r="L25" s="126">
        <v>5</v>
      </c>
      <c r="M25" s="126">
        <v>6</v>
      </c>
      <c r="N25" s="126">
        <v>7</v>
      </c>
      <c r="O25" s="126">
        <v>8</v>
      </c>
      <c r="P25" s="126">
        <v>9</v>
      </c>
      <c r="Q25" s="126">
        <v>10</v>
      </c>
      <c r="R25" s="126">
        <v>11</v>
      </c>
      <c r="S25" s="126">
        <v>12</v>
      </c>
      <c r="T25" s="126">
        <v>13</v>
      </c>
      <c r="U25" s="126">
        <v>14</v>
      </c>
      <c r="V25" s="126">
        <v>15</v>
      </c>
      <c r="W25" s="126">
        <v>16</v>
      </c>
      <c r="X25" s="126">
        <v>17</v>
      </c>
      <c r="Y25" s="126">
        <v>18</v>
      </c>
      <c r="Z25" s="126">
        <v>19</v>
      </c>
      <c r="AA25" s="126">
        <v>20</v>
      </c>
      <c r="AB25" s="126"/>
      <c r="AC25" s="126" t="s">
        <v>68</v>
      </c>
      <c r="AD25" s="126"/>
      <c r="AE25" s="116"/>
      <c r="AF25" s="163"/>
    </row>
    <row r="26" spans="2:32">
      <c r="B26" s="154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81"/>
      <c r="AD26" s="155"/>
      <c r="AE26" s="116"/>
      <c r="AF26" s="163"/>
    </row>
    <row r="27" spans="2:32">
      <c r="B27" s="154"/>
      <c r="C27" s="145" t="s">
        <v>69</v>
      </c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81"/>
      <c r="AD27" s="155"/>
      <c r="AE27" s="116"/>
      <c r="AF27" s="163"/>
    </row>
    <row r="28" spans="2:32">
      <c r="B28" s="154"/>
      <c r="C28" s="127" t="s">
        <v>70</v>
      </c>
      <c r="D28" s="116"/>
      <c r="E28" s="116" t="s">
        <v>62</v>
      </c>
      <c r="F28" s="116"/>
      <c r="G28" s="128"/>
      <c r="H28" s="129">
        <v>20000</v>
      </c>
      <c r="I28" s="129">
        <v>30000</v>
      </c>
      <c r="J28" s="129">
        <v>50000</v>
      </c>
      <c r="K28" s="129">
        <v>70000</v>
      </c>
      <c r="L28" s="129">
        <v>70000</v>
      </c>
      <c r="M28" s="129">
        <v>70000</v>
      </c>
      <c r="N28" s="129">
        <v>70000</v>
      </c>
      <c r="O28" s="129">
        <v>70000</v>
      </c>
      <c r="P28" s="129">
        <v>70000</v>
      </c>
      <c r="Q28" s="129">
        <v>70000</v>
      </c>
      <c r="R28" s="129"/>
      <c r="S28" s="129"/>
      <c r="T28" s="129"/>
      <c r="U28" s="129"/>
      <c r="V28" s="129"/>
      <c r="W28" s="129"/>
      <c r="X28" s="129"/>
      <c r="Y28" s="129"/>
      <c r="Z28" s="129"/>
      <c r="AA28" s="129"/>
      <c r="AB28" s="116"/>
      <c r="AC28" s="182">
        <v>590000</v>
      </c>
      <c r="AD28" s="155"/>
      <c r="AE28" s="116"/>
      <c r="AF28" s="163"/>
    </row>
    <row r="29" spans="2:32">
      <c r="B29" s="154"/>
      <c r="C29" s="127" t="s">
        <v>71</v>
      </c>
      <c r="D29" s="116"/>
      <c r="E29" s="116" t="s">
        <v>62</v>
      </c>
      <c r="F29" s="116"/>
      <c r="G29" s="128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29"/>
      <c r="W29" s="129"/>
      <c r="X29" s="129"/>
      <c r="Y29" s="129"/>
      <c r="Z29" s="129"/>
      <c r="AA29" s="129"/>
      <c r="AB29" s="116"/>
      <c r="AC29" s="182">
        <v>0</v>
      </c>
      <c r="AD29" s="155"/>
      <c r="AE29" s="116"/>
      <c r="AF29" s="163"/>
    </row>
    <row r="30" spans="2:32">
      <c r="B30" s="154"/>
      <c r="C30" s="119"/>
      <c r="D30" s="116"/>
      <c r="E30" s="116"/>
      <c r="F30" s="116"/>
      <c r="G30" s="128"/>
      <c r="H30" s="128"/>
      <c r="I30" s="128"/>
      <c r="J30" s="128"/>
      <c r="K30" s="128"/>
      <c r="L30" s="128"/>
      <c r="M30" s="128"/>
      <c r="N30" s="128"/>
      <c r="O30" s="128"/>
      <c r="P30" s="12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16"/>
      <c r="AC30" s="181"/>
      <c r="AD30" s="155"/>
      <c r="AE30" s="116"/>
      <c r="AF30" s="163"/>
    </row>
    <row r="31" spans="2:32">
      <c r="B31" s="154"/>
      <c r="C31" s="130" t="s">
        <v>69</v>
      </c>
      <c r="D31" s="130"/>
      <c r="E31" s="130" t="s">
        <v>62</v>
      </c>
      <c r="F31" s="130"/>
      <c r="G31" s="131"/>
      <c r="H31" s="144">
        <v>20000</v>
      </c>
      <c r="I31" s="144">
        <v>30000</v>
      </c>
      <c r="J31" s="144">
        <v>50000</v>
      </c>
      <c r="K31" s="144">
        <v>70000</v>
      </c>
      <c r="L31" s="144">
        <v>70000</v>
      </c>
      <c r="M31" s="144">
        <v>70000</v>
      </c>
      <c r="N31" s="144">
        <v>70000</v>
      </c>
      <c r="O31" s="144">
        <v>70000</v>
      </c>
      <c r="P31" s="144">
        <v>70000</v>
      </c>
      <c r="Q31" s="144">
        <v>70000</v>
      </c>
      <c r="R31" s="144">
        <v>0</v>
      </c>
      <c r="S31" s="144">
        <v>0</v>
      </c>
      <c r="T31" s="144">
        <v>0</v>
      </c>
      <c r="U31" s="144">
        <v>0</v>
      </c>
      <c r="V31" s="144">
        <v>0</v>
      </c>
      <c r="W31" s="144">
        <v>0</v>
      </c>
      <c r="X31" s="144">
        <v>0</v>
      </c>
      <c r="Y31" s="144">
        <v>0</v>
      </c>
      <c r="Z31" s="144">
        <v>0</v>
      </c>
      <c r="AA31" s="144">
        <v>0</v>
      </c>
      <c r="AB31" s="116"/>
      <c r="AC31" s="183">
        <v>590000</v>
      </c>
      <c r="AD31" s="155"/>
      <c r="AE31" s="116"/>
      <c r="AF31" s="163"/>
    </row>
    <row r="32" spans="2:32">
      <c r="B32" s="154"/>
      <c r="C32" s="119"/>
      <c r="D32" s="116"/>
      <c r="E32" s="116"/>
      <c r="F32" s="116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16"/>
      <c r="AC32" s="181"/>
      <c r="AD32" s="155"/>
      <c r="AE32" s="116"/>
      <c r="AF32" s="163"/>
    </row>
    <row r="33" spans="2:32">
      <c r="B33" s="154"/>
      <c r="C33" s="145" t="s">
        <v>72</v>
      </c>
      <c r="D33" s="116"/>
      <c r="E33" s="116"/>
      <c r="F33" s="116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16"/>
      <c r="AC33" s="181"/>
      <c r="AD33" s="155"/>
      <c r="AE33" s="116"/>
      <c r="AF33" s="163"/>
    </row>
    <row r="34" spans="2:32">
      <c r="B34" s="154"/>
      <c r="C34" s="127" t="s">
        <v>73</v>
      </c>
      <c r="D34" s="116"/>
      <c r="E34" s="116" t="s">
        <v>62</v>
      </c>
      <c r="F34" s="116"/>
      <c r="G34" s="129"/>
      <c r="H34" s="132">
        <v>6000</v>
      </c>
      <c r="I34" s="132">
        <v>9000</v>
      </c>
      <c r="J34" s="132">
        <v>15000</v>
      </c>
      <c r="K34" s="132">
        <v>21000</v>
      </c>
      <c r="L34" s="132">
        <v>21000</v>
      </c>
      <c r="M34" s="132">
        <v>21000</v>
      </c>
      <c r="N34" s="132">
        <v>21000</v>
      </c>
      <c r="O34" s="132">
        <v>21000</v>
      </c>
      <c r="P34" s="132">
        <v>21000</v>
      </c>
      <c r="Q34" s="132">
        <v>21000</v>
      </c>
      <c r="R34" s="132">
        <v>0</v>
      </c>
      <c r="S34" s="132">
        <v>0</v>
      </c>
      <c r="T34" s="132">
        <v>0</v>
      </c>
      <c r="U34" s="132">
        <v>0</v>
      </c>
      <c r="V34" s="132">
        <v>0</v>
      </c>
      <c r="W34" s="132">
        <v>0</v>
      </c>
      <c r="X34" s="132">
        <v>0</v>
      </c>
      <c r="Y34" s="132">
        <v>0</v>
      </c>
      <c r="Z34" s="132">
        <v>0</v>
      </c>
      <c r="AA34" s="132">
        <v>0</v>
      </c>
      <c r="AB34" s="116"/>
      <c r="AC34" s="182">
        <v>177000</v>
      </c>
      <c r="AD34" s="155"/>
      <c r="AE34" s="116"/>
      <c r="AF34" s="163"/>
    </row>
    <row r="35" spans="2:32">
      <c r="B35" s="154"/>
      <c r="C35" s="127" t="s">
        <v>74</v>
      </c>
      <c r="D35" s="116"/>
      <c r="E35" s="116" t="s">
        <v>62</v>
      </c>
      <c r="F35" s="116"/>
      <c r="G35" s="129"/>
      <c r="H35" s="132">
        <v>1000</v>
      </c>
      <c r="I35" s="132">
        <v>1500</v>
      </c>
      <c r="J35" s="132">
        <v>2500</v>
      </c>
      <c r="K35" s="132">
        <v>3500</v>
      </c>
      <c r="L35" s="132">
        <v>3500</v>
      </c>
      <c r="M35" s="132">
        <v>3500</v>
      </c>
      <c r="N35" s="132">
        <v>3500</v>
      </c>
      <c r="O35" s="132">
        <v>3500</v>
      </c>
      <c r="P35" s="132">
        <v>3500</v>
      </c>
      <c r="Q35" s="132">
        <v>3500</v>
      </c>
      <c r="R35" s="132">
        <v>0</v>
      </c>
      <c r="S35" s="132">
        <v>0</v>
      </c>
      <c r="T35" s="132">
        <v>0</v>
      </c>
      <c r="U35" s="132">
        <v>0</v>
      </c>
      <c r="V35" s="132">
        <v>0</v>
      </c>
      <c r="W35" s="132">
        <v>0</v>
      </c>
      <c r="X35" s="132">
        <v>0</v>
      </c>
      <c r="Y35" s="132">
        <v>0</v>
      </c>
      <c r="Z35" s="132">
        <v>0</v>
      </c>
      <c r="AA35" s="132">
        <v>0</v>
      </c>
      <c r="AB35" s="116"/>
      <c r="AC35" s="182">
        <v>29500</v>
      </c>
      <c r="AD35" s="155"/>
      <c r="AE35" s="116"/>
      <c r="AF35" s="163"/>
    </row>
    <row r="36" spans="2:32">
      <c r="B36" s="154"/>
      <c r="C36" s="127" t="s">
        <v>71</v>
      </c>
      <c r="D36" s="116"/>
      <c r="E36" s="116" t="s">
        <v>62</v>
      </c>
      <c r="F36" s="116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29"/>
      <c r="W36" s="129"/>
      <c r="X36" s="129"/>
      <c r="Y36" s="129"/>
      <c r="Z36" s="129"/>
      <c r="AA36" s="129"/>
      <c r="AB36" s="116"/>
      <c r="AC36" s="182">
        <v>0</v>
      </c>
      <c r="AD36" s="155"/>
      <c r="AE36" s="116"/>
      <c r="AF36" s="163"/>
    </row>
    <row r="37" spans="2:32">
      <c r="B37" s="154"/>
      <c r="C37" s="127" t="s">
        <v>71</v>
      </c>
      <c r="D37" s="116"/>
      <c r="E37" s="116" t="s">
        <v>62</v>
      </c>
      <c r="F37" s="116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29"/>
      <c r="W37" s="129"/>
      <c r="X37" s="129"/>
      <c r="Y37" s="129"/>
      <c r="Z37" s="129"/>
      <c r="AA37" s="129"/>
      <c r="AB37" s="116"/>
      <c r="AC37" s="182">
        <v>0</v>
      </c>
      <c r="AD37" s="155"/>
      <c r="AE37" s="116"/>
      <c r="AF37" s="163"/>
    </row>
    <row r="38" spans="2:32">
      <c r="B38" s="154"/>
      <c r="C38" s="116"/>
      <c r="D38" s="116"/>
      <c r="E38" s="116"/>
      <c r="F38" s="116"/>
      <c r="G38" s="128"/>
      <c r="H38" s="128"/>
      <c r="I38" s="128"/>
      <c r="J38" s="128"/>
      <c r="K38" s="128"/>
      <c r="L38" s="128"/>
      <c r="M38" s="128"/>
      <c r="N38" s="128"/>
      <c r="O38" s="128"/>
      <c r="P38" s="12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16"/>
      <c r="AC38" s="181"/>
      <c r="AD38" s="155"/>
      <c r="AE38" s="116"/>
      <c r="AF38" s="163"/>
    </row>
    <row r="39" spans="2:32">
      <c r="B39" s="154"/>
      <c r="C39" s="130" t="s">
        <v>72</v>
      </c>
      <c r="D39" s="130"/>
      <c r="E39" s="130" t="s">
        <v>62</v>
      </c>
      <c r="F39" s="130"/>
      <c r="G39" s="144">
        <v>0</v>
      </c>
      <c r="H39" s="144">
        <v>-7000</v>
      </c>
      <c r="I39" s="144">
        <v>-10500</v>
      </c>
      <c r="J39" s="144">
        <v>-17500</v>
      </c>
      <c r="K39" s="144">
        <v>-24500</v>
      </c>
      <c r="L39" s="144">
        <v>-24500</v>
      </c>
      <c r="M39" s="144">
        <v>-24500</v>
      </c>
      <c r="N39" s="144">
        <v>-24500</v>
      </c>
      <c r="O39" s="144">
        <v>-24500</v>
      </c>
      <c r="P39" s="144">
        <v>-24500</v>
      </c>
      <c r="Q39" s="144">
        <v>-24500</v>
      </c>
      <c r="R39" s="144">
        <v>0</v>
      </c>
      <c r="S39" s="144">
        <v>0</v>
      </c>
      <c r="T39" s="144">
        <v>0</v>
      </c>
      <c r="U39" s="144">
        <v>0</v>
      </c>
      <c r="V39" s="144">
        <v>0</v>
      </c>
      <c r="W39" s="144">
        <v>0</v>
      </c>
      <c r="X39" s="144">
        <v>0</v>
      </c>
      <c r="Y39" s="144">
        <v>0</v>
      </c>
      <c r="Z39" s="144">
        <v>0</v>
      </c>
      <c r="AA39" s="144">
        <v>0</v>
      </c>
      <c r="AB39" s="116"/>
      <c r="AC39" s="183">
        <v>-206500</v>
      </c>
      <c r="AD39" s="155"/>
      <c r="AE39" s="116"/>
      <c r="AF39" s="163"/>
    </row>
    <row r="40" spans="2:32">
      <c r="B40" s="154"/>
      <c r="C40" s="116"/>
      <c r="D40" s="116"/>
      <c r="E40" s="116"/>
      <c r="F40" s="116"/>
      <c r="G40" s="128"/>
      <c r="H40" s="128"/>
      <c r="I40" s="128"/>
      <c r="J40" s="128"/>
      <c r="K40" s="128"/>
      <c r="L40" s="128"/>
      <c r="M40" s="128"/>
      <c r="N40" s="128"/>
      <c r="O40" s="128"/>
      <c r="P40" s="12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16"/>
      <c r="AC40" s="181"/>
      <c r="AD40" s="155"/>
      <c r="AE40" s="116"/>
      <c r="AF40" s="163"/>
    </row>
    <row r="41" spans="2:32">
      <c r="B41" s="154"/>
      <c r="C41" s="145" t="s">
        <v>66</v>
      </c>
      <c r="D41" s="116"/>
      <c r="E41" s="116"/>
      <c r="F41" s="116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16"/>
      <c r="AC41" s="181"/>
      <c r="AD41" s="155"/>
      <c r="AE41" s="116"/>
      <c r="AF41" s="163"/>
    </row>
    <row r="42" spans="2:32">
      <c r="B42" s="154"/>
      <c r="C42" s="116" t="s">
        <v>75</v>
      </c>
      <c r="D42" s="116"/>
      <c r="E42" s="116" t="s">
        <v>3</v>
      </c>
      <c r="F42" s="116"/>
      <c r="G42" s="162">
        <v>0.8</v>
      </c>
      <c r="H42" s="162">
        <v>0.2</v>
      </c>
      <c r="I42" s="162">
        <v>0</v>
      </c>
      <c r="J42" s="128"/>
      <c r="K42" s="128"/>
      <c r="L42" s="128"/>
      <c r="M42" s="128"/>
      <c r="N42" s="128"/>
      <c r="O42" s="128"/>
      <c r="P42" s="12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16"/>
      <c r="AC42" s="184">
        <v>1</v>
      </c>
      <c r="AD42" s="155"/>
      <c r="AE42" s="116"/>
      <c r="AF42" s="167">
        <v>0</v>
      </c>
    </row>
    <row r="43" spans="2:32">
      <c r="B43" s="154"/>
      <c r="C43" s="119"/>
      <c r="D43" s="116"/>
      <c r="E43" s="116"/>
      <c r="F43" s="116"/>
      <c r="G43" s="128"/>
      <c r="H43" s="128"/>
      <c r="I43" s="128"/>
      <c r="J43" s="128"/>
      <c r="K43" s="128"/>
      <c r="L43" s="128"/>
      <c r="M43" s="128"/>
      <c r="N43" s="128"/>
      <c r="O43" s="128"/>
      <c r="P43" s="12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16"/>
      <c r="AC43" s="181"/>
      <c r="AD43" s="155"/>
      <c r="AE43" s="116"/>
      <c r="AF43" s="163"/>
    </row>
    <row r="44" spans="2:32">
      <c r="B44" s="154"/>
      <c r="C44" s="116" t="s">
        <v>66</v>
      </c>
      <c r="D44" s="116"/>
      <c r="E44" s="116" t="s">
        <v>62</v>
      </c>
      <c r="F44" s="116"/>
      <c r="G44" s="128">
        <v>-96000</v>
      </c>
      <c r="H44" s="128">
        <v>-24000</v>
      </c>
      <c r="I44" s="128">
        <v>0</v>
      </c>
      <c r="J44" s="128"/>
      <c r="K44" s="128"/>
      <c r="L44" s="128"/>
      <c r="M44" s="128"/>
      <c r="N44" s="128"/>
      <c r="O44" s="128"/>
      <c r="P44" s="12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16"/>
      <c r="AC44" s="182">
        <v>-120000</v>
      </c>
      <c r="AD44" s="155"/>
      <c r="AE44" s="116"/>
      <c r="AF44" s="163"/>
    </row>
    <row r="45" spans="2:32">
      <c r="B45" s="154"/>
      <c r="C45" s="116"/>
      <c r="D45" s="116"/>
      <c r="E45" s="116"/>
      <c r="F45" s="116"/>
      <c r="G45" s="128"/>
      <c r="H45" s="128"/>
      <c r="I45" s="128"/>
      <c r="J45" s="128"/>
      <c r="K45" s="128"/>
      <c r="L45" s="128"/>
      <c r="M45" s="128"/>
      <c r="N45" s="128"/>
      <c r="O45" s="128"/>
      <c r="P45" s="12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16"/>
      <c r="AC45" s="181"/>
      <c r="AD45" s="155"/>
      <c r="AE45" s="116"/>
      <c r="AF45" s="163"/>
    </row>
    <row r="46" spans="2:32">
      <c r="B46" s="154"/>
      <c r="C46" s="145" t="s">
        <v>51</v>
      </c>
      <c r="D46" s="116"/>
      <c r="E46" s="116"/>
      <c r="F46" s="116"/>
      <c r="G46" s="128"/>
      <c r="H46" s="128"/>
      <c r="I46" s="128"/>
      <c r="J46" s="128"/>
      <c r="K46" s="128"/>
      <c r="L46" s="128"/>
      <c r="M46" s="128"/>
      <c r="N46" s="128"/>
      <c r="O46" s="128"/>
      <c r="P46" s="12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16"/>
      <c r="AC46" s="181"/>
      <c r="AD46" s="155"/>
      <c r="AE46" s="116"/>
      <c r="AF46" s="163"/>
    </row>
    <row r="47" spans="2:32">
      <c r="B47" s="168"/>
      <c r="C47" s="136" t="s">
        <v>51</v>
      </c>
      <c r="D47" s="137"/>
      <c r="E47" s="137"/>
      <c r="F47" s="137"/>
      <c r="G47" s="139">
        <v>-96000</v>
      </c>
      <c r="H47" s="139">
        <v>-11000</v>
      </c>
      <c r="I47" s="139">
        <v>19500</v>
      </c>
      <c r="J47" s="139">
        <v>32500</v>
      </c>
      <c r="K47" s="139">
        <v>45500</v>
      </c>
      <c r="L47" s="139">
        <v>45500</v>
      </c>
      <c r="M47" s="139">
        <v>45500</v>
      </c>
      <c r="N47" s="139">
        <v>45500</v>
      </c>
      <c r="O47" s="139">
        <v>45500</v>
      </c>
      <c r="P47" s="139">
        <v>45500</v>
      </c>
      <c r="Q47" s="139">
        <v>45500</v>
      </c>
      <c r="R47" s="139">
        <v>0</v>
      </c>
      <c r="S47" s="139">
        <v>0</v>
      </c>
      <c r="T47" s="139">
        <v>0</v>
      </c>
      <c r="U47" s="139">
        <v>0</v>
      </c>
      <c r="V47" s="139">
        <v>0</v>
      </c>
      <c r="W47" s="139">
        <v>0</v>
      </c>
      <c r="X47" s="139">
        <v>0</v>
      </c>
      <c r="Y47" s="139">
        <v>0</v>
      </c>
      <c r="Z47" s="139">
        <v>0</v>
      </c>
      <c r="AA47" s="139">
        <v>0</v>
      </c>
      <c r="AB47" s="119"/>
      <c r="AC47" s="138">
        <v>263500</v>
      </c>
      <c r="AD47" s="173"/>
      <c r="AE47" s="119"/>
      <c r="AF47" s="164"/>
    </row>
    <row r="48" spans="2:32">
      <c r="B48" s="169"/>
      <c r="C48" s="141" t="s">
        <v>52</v>
      </c>
      <c r="D48" s="142"/>
      <c r="E48" s="142"/>
      <c r="F48" s="142"/>
      <c r="G48" s="143">
        <v>-96000</v>
      </c>
      <c r="H48" s="143">
        <v>-107000</v>
      </c>
      <c r="I48" s="143">
        <v>-87500</v>
      </c>
      <c r="J48" s="143">
        <v>-55000</v>
      </c>
      <c r="K48" s="143">
        <v>-9500</v>
      </c>
      <c r="L48" s="143">
        <v>36000</v>
      </c>
      <c r="M48" s="143">
        <v>81500</v>
      </c>
      <c r="N48" s="143">
        <v>127000</v>
      </c>
      <c r="O48" s="143">
        <v>172500</v>
      </c>
      <c r="P48" s="143">
        <v>218000</v>
      </c>
      <c r="Q48" s="143">
        <v>263500</v>
      </c>
      <c r="R48" s="143">
        <v>263500</v>
      </c>
      <c r="S48" s="143">
        <v>263500</v>
      </c>
      <c r="T48" s="143">
        <v>263500</v>
      </c>
      <c r="U48" s="143">
        <v>263500</v>
      </c>
      <c r="V48" s="143">
        <v>263500</v>
      </c>
      <c r="W48" s="143">
        <v>263500</v>
      </c>
      <c r="X48" s="143">
        <v>263500</v>
      </c>
      <c r="Y48" s="143">
        <v>263500</v>
      </c>
      <c r="Z48" s="143">
        <v>263500</v>
      </c>
      <c r="AA48" s="143">
        <v>263500</v>
      </c>
      <c r="AB48" s="140"/>
      <c r="AC48" s="185">
        <v>263500</v>
      </c>
      <c r="AD48" s="174"/>
      <c r="AE48" s="140"/>
      <c r="AF48" s="167">
        <v>0</v>
      </c>
    </row>
    <row r="49" spans="2:32">
      <c r="B49" s="154"/>
      <c r="C49" s="116"/>
      <c r="D49" s="116"/>
      <c r="E49" s="116"/>
      <c r="F49" s="116"/>
      <c r="G49" s="128"/>
      <c r="H49" s="128"/>
      <c r="I49" s="128"/>
      <c r="J49" s="128"/>
      <c r="K49" s="128"/>
      <c r="L49" s="128"/>
      <c r="M49" s="128"/>
      <c r="N49" s="128"/>
      <c r="O49" s="128"/>
      <c r="P49" s="128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16"/>
      <c r="AC49" s="181"/>
      <c r="AD49" s="155"/>
      <c r="AE49" s="116"/>
      <c r="AF49" s="163"/>
    </row>
    <row r="50" spans="2:32" ht="15.75">
      <c r="B50" s="170"/>
      <c r="C50" s="145" t="s">
        <v>54</v>
      </c>
      <c r="D50" s="112"/>
      <c r="E50" s="112"/>
      <c r="F50" s="112"/>
      <c r="G50" s="112"/>
      <c r="H50" s="112"/>
      <c r="I50" s="112"/>
      <c r="J50" s="112"/>
      <c r="K50" s="112"/>
      <c r="L50" s="112"/>
      <c r="M50" s="112"/>
      <c r="N50" s="112"/>
      <c r="O50" s="112"/>
      <c r="P50" s="112"/>
      <c r="Q50" s="112"/>
      <c r="R50" s="112"/>
      <c r="S50" s="112"/>
      <c r="T50" s="112"/>
      <c r="U50" s="112"/>
      <c r="V50" s="112"/>
      <c r="W50" s="112"/>
      <c r="X50" s="112"/>
      <c r="Y50" s="112"/>
      <c r="Z50" s="112"/>
      <c r="AA50" s="112"/>
      <c r="AB50" s="112"/>
      <c r="AC50" s="186"/>
      <c r="AD50" s="175"/>
      <c r="AE50" s="112"/>
      <c r="AF50" s="112"/>
    </row>
    <row r="51" spans="2:32" ht="15.75">
      <c r="B51" s="171"/>
      <c r="C51" s="148" t="s">
        <v>76</v>
      </c>
      <c r="D51" s="148"/>
      <c r="E51" s="148" t="s">
        <v>77</v>
      </c>
      <c r="F51" s="148"/>
      <c r="G51" s="148"/>
      <c r="H51" s="161">
        <v>1</v>
      </c>
      <c r="I51" s="161">
        <v>2</v>
      </c>
      <c r="J51" s="161">
        <v>3</v>
      </c>
      <c r="K51" s="161">
        <v>4</v>
      </c>
      <c r="L51" s="161">
        <v>4.2087912087912089</v>
      </c>
      <c r="M51" s="161">
        <v>4.2087912087912089</v>
      </c>
      <c r="N51" s="161">
        <v>4.2087912087912089</v>
      </c>
      <c r="O51" s="161">
        <v>4.2087912087912089</v>
      </c>
      <c r="P51" s="161">
        <v>4.2087912087912089</v>
      </c>
      <c r="Q51" s="161">
        <v>4.2087912087912089</v>
      </c>
      <c r="R51" s="161">
        <v>4.2087912087912089</v>
      </c>
      <c r="S51" s="161">
        <v>4.2087912087912089</v>
      </c>
      <c r="T51" s="161">
        <v>4.2087912087912089</v>
      </c>
      <c r="U51" s="161">
        <v>4.2087912087912089</v>
      </c>
      <c r="V51" s="161">
        <v>4.2087912087912089</v>
      </c>
      <c r="W51" s="161">
        <v>4.2087912087912089</v>
      </c>
      <c r="X51" s="161">
        <v>4.2087912087912089</v>
      </c>
      <c r="Y51" s="161">
        <v>4.2087912087912089</v>
      </c>
      <c r="Z51" s="161">
        <v>4.2087912087912089</v>
      </c>
      <c r="AA51" s="161">
        <v>4.2087912087912089</v>
      </c>
      <c r="AB51" s="148"/>
      <c r="AC51" s="187">
        <v>4.2087912087912089</v>
      </c>
      <c r="AD51" s="176"/>
      <c r="AE51" s="148"/>
      <c r="AF51" s="165"/>
    </row>
    <row r="52" spans="2:32">
      <c r="B52" s="154"/>
      <c r="C52" s="133"/>
      <c r="D52" s="134"/>
      <c r="E52" s="134"/>
      <c r="F52" s="134"/>
      <c r="G52" s="134"/>
      <c r="H52" s="135"/>
      <c r="I52" s="135"/>
      <c r="J52" s="135"/>
      <c r="K52" s="135"/>
      <c r="L52" s="135"/>
      <c r="M52" s="135"/>
      <c r="N52" s="135"/>
      <c r="O52" s="135"/>
      <c r="P52" s="135"/>
      <c r="Q52" s="135"/>
      <c r="R52" s="135"/>
      <c r="S52" s="135"/>
      <c r="T52" s="135"/>
      <c r="U52" s="135"/>
      <c r="V52" s="135"/>
      <c r="W52" s="135"/>
      <c r="X52" s="135"/>
      <c r="Y52" s="135"/>
      <c r="Z52" s="135"/>
      <c r="AA52" s="116"/>
      <c r="AB52" s="116"/>
      <c r="AC52" s="181"/>
      <c r="AD52" s="155"/>
      <c r="AE52" s="116"/>
      <c r="AF52" s="163"/>
    </row>
    <row r="53" spans="2:32">
      <c r="B53" s="154"/>
      <c r="C53" s="145" t="s">
        <v>78</v>
      </c>
      <c r="D53" s="134"/>
      <c r="E53" s="134"/>
      <c r="F53" s="134"/>
      <c r="G53" s="134"/>
      <c r="H53" s="135"/>
      <c r="I53" s="135"/>
      <c r="J53" s="135"/>
      <c r="K53" s="135"/>
      <c r="L53" s="135"/>
      <c r="M53" s="135"/>
      <c r="N53" s="135"/>
      <c r="O53" s="135"/>
      <c r="P53" s="135"/>
      <c r="Q53" s="135"/>
      <c r="R53" s="135"/>
      <c r="S53" s="135"/>
      <c r="T53" s="135"/>
      <c r="U53" s="135"/>
      <c r="V53" s="135"/>
      <c r="W53" s="135"/>
      <c r="X53" s="135"/>
      <c r="Y53" s="135"/>
      <c r="Z53" s="135"/>
      <c r="AA53" s="116"/>
      <c r="AB53" s="116"/>
      <c r="AC53" s="181"/>
      <c r="AD53" s="155"/>
      <c r="AE53" s="116"/>
      <c r="AF53" s="163"/>
    </row>
    <row r="54" spans="2:32">
      <c r="B54" s="154"/>
      <c r="C54" s="116" t="s">
        <v>51</v>
      </c>
      <c r="D54" s="134"/>
      <c r="E54" s="180" t="b">
        <v>1</v>
      </c>
      <c r="F54" s="134"/>
      <c r="G54" s="128">
        <v>-96000</v>
      </c>
      <c r="H54" s="128">
        <v>-11000</v>
      </c>
      <c r="I54" s="128">
        <v>19500</v>
      </c>
      <c r="J54" s="128">
        <v>32500</v>
      </c>
      <c r="K54" s="128">
        <v>45500</v>
      </c>
      <c r="L54" s="128">
        <v>45500</v>
      </c>
      <c r="M54" s="128">
        <v>45500</v>
      </c>
      <c r="N54" s="128">
        <v>45500</v>
      </c>
      <c r="O54" s="128">
        <v>45500</v>
      </c>
      <c r="P54" s="128">
        <v>45500</v>
      </c>
      <c r="Q54" s="128">
        <v>45500</v>
      </c>
      <c r="R54" s="128">
        <v>0</v>
      </c>
      <c r="S54" s="128">
        <v>0</v>
      </c>
      <c r="T54" s="128">
        <v>0</v>
      </c>
      <c r="U54" s="128">
        <v>0</v>
      </c>
      <c r="V54" s="128">
        <v>0</v>
      </c>
      <c r="W54" s="128">
        <v>0</v>
      </c>
      <c r="X54" s="128">
        <v>0</v>
      </c>
      <c r="Y54" s="128">
        <v>0</v>
      </c>
      <c r="Z54" s="128">
        <v>0</v>
      </c>
      <c r="AA54" s="128">
        <v>0</v>
      </c>
      <c r="AB54" s="116"/>
      <c r="AC54" s="181"/>
      <c r="AD54" s="155"/>
      <c r="AE54" s="116"/>
      <c r="AF54" s="163"/>
    </row>
    <row r="55" spans="2:32">
      <c r="B55" s="154"/>
      <c r="C55" s="116" t="s">
        <v>52</v>
      </c>
      <c r="D55" s="134"/>
      <c r="E55" s="178" t="b">
        <v>1</v>
      </c>
      <c r="F55" s="134"/>
      <c r="G55" s="128">
        <v>-96000</v>
      </c>
      <c r="H55" s="128">
        <v>-107000</v>
      </c>
      <c r="I55" s="128">
        <v>-87500</v>
      </c>
      <c r="J55" s="128">
        <v>-55000</v>
      </c>
      <c r="K55" s="128">
        <v>-9500</v>
      </c>
      <c r="L55" s="128">
        <v>36000</v>
      </c>
      <c r="M55" s="128">
        <v>81500</v>
      </c>
      <c r="N55" s="128">
        <v>127000</v>
      </c>
      <c r="O55" s="128">
        <v>172500</v>
      </c>
      <c r="P55" s="128">
        <v>218000</v>
      </c>
      <c r="Q55" s="128">
        <v>263500</v>
      </c>
      <c r="R55" s="128">
        <v>263500</v>
      </c>
      <c r="S55" s="128">
        <v>263500</v>
      </c>
      <c r="T55" s="128">
        <v>263500</v>
      </c>
      <c r="U55" s="128">
        <v>263500</v>
      </c>
      <c r="V55" s="128">
        <v>263500</v>
      </c>
      <c r="W55" s="128">
        <v>263500</v>
      </c>
      <c r="X55" s="128">
        <v>263500</v>
      </c>
      <c r="Y55" s="128">
        <v>263500</v>
      </c>
      <c r="Z55" s="128">
        <v>263500</v>
      </c>
      <c r="AA55" s="128">
        <v>263500</v>
      </c>
      <c r="AB55" s="116"/>
      <c r="AC55" s="181"/>
      <c r="AD55" s="155"/>
      <c r="AE55" s="116"/>
      <c r="AF55" s="163"/>
    </row>
    <row r="56" spans="2:32" ht="15.75">
      <c r="B56" s="172"/>
      <c r="C56" s="150"/>
      <c r="D56" s="150"/>
      <c r="E56" s="150"/>
      <c r="F56" s="150"/>
      <c r="G56" s="150"/>
      <c r="H56" s="150"/>
      <c r="I56" s="150"/>
      <c r="J56" s="150"/>
      <c r="K56" s="150"/>
      <c r="L56" s="150"/>
      <c r="M56" s="150"/>
      <c r="N56" s="150"/>
      <c r="O56" s="150"/>
      <c r="P56" s="150"/>
      <c r="Q56" s="150"/>
      <c r="R56" s="150"/>
      <c r="S56" s="150"/>
      <c r="T56" s="150"/>
      <c r="U56" s="150"/>
      <c r="V56" s="150"/>
      <c r="W56" s="150"/>
      <c r="X56" s="150"/>
      <c r="Y56" s="150"/>
      <c r="Z56" s="150"/>
      <c r="AA56" s="150"/>
      <c r="AB56" s="150"/>
      <c r="AC56" s="188"/>
      <c r="AD56" s="177"/>
      <c r="AE56" s="112"/>
      <c r="AF56" s="112"/>
    </row>
    <row r="61" spans="2:32" ht="15.75">
      <c r="B61" s="112"/>
      <c r="C61" s="200" t="s">
        <v>79</v>
      </c>
      <c r="D61" s="112"/>
      <c r="E61" s="112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  <c r="AC61" s="112"/>
      <c r="AD61" s="112"/>
      <c r="AE61" s="112"/>
      <c r="AF61" s="112"/>
    </row>
    <row r="62" spans="2:32" ht="15.75">
      <c r="B62" s="112"/>
      <c r="C62" s="149" t="s">
        <v>80</v>
      </c>
      <c r="D62" s="112"/>
      <c r="E62" s="112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</row>
    <row r="76" spans="8:32">
      <c r="H76" s="115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  <c r="AA76" s="116"/>
      <c r="AB76" s="116"/>
      <c r="AC76" s="116"/>
      <c r="AD76" s="116"/>
      <c r="AE76" s="116"/>
      <c r="AF76" s="163"/>
    </row>
    <row r="77" spans="8:32" ht="15.75">
      <c r="H77" s="113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</row>
  </sheetData>
  <mergeCells count="1">
    <mergeCell ref="I9:K20"/>
  </mergeCells>
  <hyperlinks>
    <hyperlink ref="C62" r:id="rId1" xr:uid="{B3954DEE-E4AE-FF43-AB68-8D63DC07AF2B}"/>
    <hyperlink ref="AC2" r:id="rId2" xr:uid="{CBDC6E64-6332-9C46-BF1C-B98445A1366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29BED-8707-4CF8-AAFD-20B6F13F4DF9}">
  <sheetPr>
    <tabColor theme="5" tint="0.59999389629810485"/>
  </sheetPr>
  <dimension ref="B2:I46"/>
  <sheetViews>
    <sheetView workbookViewId="0">
      <selection activeCell="J18" sqref="J18"/>
    </sheetView>
  </sheetViews>
  <sheetFormatPr defaultColWidth="11.42578125" defaultRowHeight="15.75"/>
  <cols>
    <col min="1" max="1" width="11.42578125" style="1"/>
    <col min="2" max="2" width="22.42578125" style="1" customWidth="1"/>
    <col min="3" max="3" width="9.5703125" style="1" customWidth="1"/>
    <col min="4" max="16384" width="11.42578125" style="1"/>
  </cols>
  <sheetData>
    <row r="2" spans="2:9" ht="23.25">
      <c r="B2" s="201" t="s">
        <v>81</v>
      </c>
      <c r="C2" s="201"/>
      <c r="D2" s="201"/>
      <c r="E2" s="201"/>
      <c r="F2" s="201"/>
      <c r="G2" s="201"/>
      <c r="H2" s="201"/>
      <c r="I2" s="201"/>
    </row>
    <row r="3" spans="2:9">
      <c r="B3" s="202"/>
      <c r="C3" s="202"/>
      <c r="D3" s="202">
        <v>0</v>
      </c>
      <c r="E3" s="202">
        <v>1</v>
      </c>
      <c r="F3" s="202">
        <v>2</v>
      </c>
      <c r="G3" s="202">
        <v>3</v>
      </c>
      <c r="H3" s="202">
        <v>4</v>
      </c>
      <c r="I3" s="202">
        <v>5</v>
      </c>
    </row>
    <row r="4" spans="2:9">
      <c r="B4" s="203"/>
      <c r="C4" s="203"/>
      <c r="D4" s="203"/>
      <c r="E4" s="203"/>
      <c r="F4" s="203"/>
      <c r="G4" s="203"/>
      <c r="H4" s="203"/>
      <c r="I4" s="203"/>
    </row>
    <row r="5" spans="2:9">
      <c r="B5" s="204" t="s">
        <v>82</v>
      </c>
      <c r="C5" s="204"/>
      <c r="D5" s="205" t="s">
        <v>83</v>
      </c>
      <c r="E5" s="203"/>
      <c r="F5" s="203"/>
      <c r="G5" s="203"/>
      <c r="H5" s="203"/>
      <c r="I5" s="203"/>
    </row>
    <row r="6" spans="2:9">
      <c r="B6" s="204" t="s">
        <v>84</v>
      </c>
      <c r="C6" s="204"/>
      <c r="D6" s="205" t="s">
        <v>85</v>
      </c>
      <c r="E6" s="203"/>
      <c r="F6" s="203"/>
      <c r="G6" s="203"/>
      <c r="H6" s="203"/>
      <c r="I6" s="203"/>
    </row>
    <row r="7" spans="2:9">
      <c r="B7" s="203"/>
      <c r="C7" s="203"/>
      <c r="D7" s="203"/>
      <c r="E7" s="203"/>
      <c r="F7" s="203"/>
      <c r="G7" s="203"/>
      <c r="H7" s="203"/>
      <c r="I7" s="203"/>
    </row>
    <row r="8" spans="2:9" s="14" customFormat="1">
      <c r="B8" s="14" t="s">
        <v>86</v>
      </c>
      <c r="D8" s="206">
        <v>150000</v>
      </c>
    </row>
    <row r="9" spans="2:9" s="14" customFormat="1">
      <c r="B9" s="14" t="s">
        <v>87</v>
      </c>
      <c r="D9" s="206">
        <v>500</v>
      </c>
    </row>
    <row r="10" spans="2:9" s="14" customFormat="1">
      <c r="B10" s="14" t="s">
        <v>88</v>
      </c>
      <c r="D10" s="206">
        <f>+D8/D9</f>
        <v>300</v>
      </c>
    </row>
    <row r="11" spans="2:9" s="14" customFormat="1"/>
    <row r="12" spans="2:9" s="14" customFormat="1">
      <c r="B12" s="14" t="s">
        <v>89</v>
      </c>
      <c r="E12" s="206">
        <v>500</v>
      </c>
      <c r="F12" s="206">
        <f>+E12+500</f>
        <v>1000</v>
      </c>
      <c r="G12" s="206">
        <f t="shared" ref="G12:I12" si="0">+F12+500</f>
        <v>1500</v>
      </c>
      <c r="H12" s="206">
        <f t="shared" si="0"/>
        <v>2000</v>
      </c>
      <c r="I12" s="206">
        <f t="shared" si="0"/>
        <v>2500</v>
      </c>
    </row>
    <row r="13" spans="2:9" s="14" customFormat="1">
      <c r="B13" s="14" t="s">
        <v>90</v>
      </c>
      <c r="E13" s="206">
        <v>300</v>
      </c>
      <c r="F13" s="206">
        <v>600</v>
      </c>
      <c r="G13" s="206">
        <v>900</v>
      </c>
      <c r="H13" s="206">
        <v>1200</v>
      </c>
      <c r="I13" s="206">
        <v>1500</v>
      </c>
    </row>
    <row r="14" spans="2:9" s="14" customFormat="1">
      <c r="B14" s="14" t="s">
        <v>91</v>
      </c>
      <c r="E14" s="207">
        <f>+E12-E13</f>
        <v>200</v>
      </c>
      <c r="F14" s="207">
        <f>+F12-F13</f>
        <v>400</v>
      </c>
      <c r="G14" s="207">
        <f>+G12-G13</f>
        <v>600</v>
      </c>
      <c r="H14" s="207">
        <f>+H12-H13</f>
        <v>800</v>
      </c>
      <c r="I14" s="207">
        <f>+I12-I13</f>
        <v>1000</v>
      </c>
    </row>
    <row r="15" spans="2:9" s="210" customFormat="1" ht="16.5">
      <c r="B15" s="208" t="s">
        <v>92</v>
      </c>
      <c r="C15" s="208"/>
      <c r="D15" s="208"/>
      <c r="E15" s="209">
        <f>+E13/E12</f>
        <v>0.6</v>
      </c>
      <c r="F15" s="209">
        <f t="shared" ref="F15:I15" si="1">+F13/F12</f>
        <v>0.6</v>
      </c>
      <c r="G15" s="209">
        <f t="shared" si="1"/>
        <v>0.6</v>
      </c>
      <c r="H15" s="209">
        <f t="shared" si="1"/>
        <v>0.6</v>
      </c>
      <c r="I15" s="209">
        <f t="shared" si="1"/>
        <v>0.6</v>
      </c>
    </row>
    <row r="16" spans="2:9" s="14" customFormat="1"/>
    <row r="17" spans="2:9" s="14" customFormat="1">
      <c r="B17" s="14" t="s">
        <v>93</v>
      </c>
      <c r="E17" s="211">
        <v>1</v>
      </c>
      <c r="F17" s="211">
        <v>0.8</v>
      </c>
      <c r="G17" s="211">
        <v>0.75</v>
      </c>
      <c r="H17" s="211">
        <v>0.7</v>
      </c>
      <c r="I17" s="211">
        <v>0.6</v>
      </c>
    </row>
    <row r="18" spans="2:9" s="14" customFormat="1">
      <c r="B18" s="14" t="s">
        <v>94</v>
      </c>
      <c r="E18" s="212">
        <f>+E17</f>
        <v>1</v>
      </c>
      <c r="F18" s="213">
        <f>+F17*E18</f>
        <v>0.8</v>
      </c>
      <c r="G18" s="213">
        <f>+G17*F18</f>
        <v>0.60000000000000009</v>
      </c>
      <c r="H18" s="213">
        <f t="shared" ref="H18" si="2">+H17*G18</f>
        <v>0.42000000000000004</v>
      </c>
      <c r="I18" s="213">
        <f>+I17*H18</f>
        <v>0.252</v>
      </c>
    </row>
    <row r="19" spans="2:9" s="14" customFormat="1"/>
    <row r="20" spans="2:9" s="14" customFormat="1">
      <c r="B20" s="14" t="s">
        <v>95</v>
      </c>
      <c r="E20" s="214">
        <f>+E18*E14</f>
        <v>200</v>
      </c>
      <c r="F20" s="14">
        <f>+F18*F14</f>
        <v>320</v>
      </c>
      <c r="G20" s="14">
        <f>+G18*G14</f>
        <v>360.00000000000006</v>
      </c>
      <c r="H20" s="14">
        <f>+H18*H14</f>
        <v>336.00000000000006</v>
      </c>
      <c r="I20" s="14">
        <f>+I18*I14</f>
        <v>252</v>
      </c>
    </row>
    <row r="21" spans="2:9" s="14" customFormat="1"/>
    <row r="22" spans="2:9" s="14" customFormat="1">
      <c r="B22" s="14" t="s">
        <v>96</v>
      </c>
      <c r="D22" s="215">
        <v>0.2</v>
      </c>
      <c r="E22" s="216">
        <f>1/(1+$D$22)^E3</f>
        <v>0.83333333333333337</v>
      </c>
      <c r="F22" s="216">
        <f>1/(1+$D$22)^F3</f>
        <v>0.69444444444444442</v>
      </c>
      <c r="G22" s="216">
        <f>1/(1+$D$22)^G3</f>
        <v>0.57870370370370372</v>
      </c>
      <c r="H22" s="216">
        <f>1/(1+$D$22)^H3</f>
        <v>0.48225308641975312</v>
      </c>
      <c r="I22" s="216">
        <f>1/(1+$D$22)^I3</f>
        <v>0.4018775720164609</v>
      </c>
    </row>
    <row r="23" spans="2:9" s="14" customFormat="1"/>
    <row r="24" spans="2:9" s="14" customFormat="1">
      <c r="B24" s="15" t="s">
        <v>83</v>
      </c>
      <c r="C24" s="15"/>
      <c r="D24" s="217">
        <f>+-D10</f>
        <v>-300</v>
      </c>
      <c r="E24" s="218">
        <f>+E22*E20</f>
        <v>166.66666666666669</v>
      </c>
      <c r="F24" s="218">
        <f>+F22*F20</f>
        <v>222.22222222222223</v>
      </c>
      <c r="G24" s="218">
        <f t="shared" ref="G24:I24" si="3">+G22*G20</f>
        <v>208.33333333333337</v>
      </c>
      <c r="H24" s="218">
        <f t="shared" si="3"/>
        <v>162.03703703703707</v>
      </c>
      <c r="I24" s="218">
        <f t="shared" si="3"/>
        <v>101.27314814814815</v>
      </c>
    </row>
    <row r="25" spans="2:9" s="14" customFormat="1">
      <c r="B25" s="15" t="s">
        <v>97</v>
      </c>
      <c r="C25" s="15"/>
      <c r="D25" s="219">
        <f>+D24</f>
        <v>-300</v>
      </c>
      <c r="E25" s="219">
        <f>+D25+E24</f>
        <v>-133.33333333333331</v>
      </c>
      <c r="F25" s="219">
        <f t="shared" ref="F25:I25" si="4">+E25+F24</f>
        <v>88.888888888888914</v>
      </c>
      <c r="G25" s="219">
        <f t="shared" si="4"/>
        <v>297.22222222222229</v>
      </c>
      <c r="H25" s="219">
        <f t="shared" si="4"/>
        <v>459.25925925925935</v>
      </c>
      <c r="I25" s="219">
        <f t="shared" si="4"/>
        <v>560.5324074074075</v>
      </c>
    </row>
    <row r="26" spans="2:9" s="14" customFormat="1">
      <c r="B26" s="15" t="s">
        <v>98</v>
      </c>
      <c r="C26" s="15"/>
      <c r="D26" s="219">
        <f>+D25/-$D$25</f>
        <v>-1</v>
      </c>
      <c r="E26" s="219">
        <f>+E25/-$D$25</f>
        <v>-0.44444444444444436</v>
      </c>
      <c r="F26" s="219">
        <f>+F25/-$D$25</f>
        <v>0.29629629629629639</v>
      </c>
      <c r="G26" s="219">
        <f t="shared" ref="G26:H26" si="5">+G25/-$D$25</f>
        <v>0.99074074074074092</v>
      </c>
      <c r="H26" s="219">
        <f t="shared" si="5"/>
        <v>1.5308641975308646</v>
      </c>
      <c r="I26" s="219">
        <f>+I25/-$D$25</f>
        <v>1.8684413580246917</v>
      </c>
    </row>
    <row r="27" spans="2:9" s="14" customFormat="1">
      <c r="B27" s="15"/>
      <c r="C27" s="15"/>
      <c r="D27" s="219"/>
      <c r="E27" s="219"/>
      <c r="F27" s="219"/>
      <c r="G27" s="219"/>
      <c r="H27" s="219"/>
      <c r="I27" s="219"/>
    </row>
    <row r="28" spans="2:9" s="14" customFormat="1">
      <c r="B28" s="15"/>
      <c r="C28" s="15"/>
      <c r="D28" s="219"/>
      <c r="E28" s="219"/>
      <c r="F28" s="219"/>
      <c r="G28" s="219"/>
      <c r="H28" s="219"/>
      <c r="I28" s="219"/>
    </row>
    <row r="29" spans="2:9" s="14" customFormat="1">
      <c r="B29" s="15"/>
      <c r="C29" s="15"/>
      <c r="D29" s="219"/>
      <c r="E29" s="219"/>
      <c r="F29" s="219"/>
      <c r="G29" s="219"/>
      <c r="H29" s="219"/>
      <c r="I29" s="219"/>
    </row>
    <row r="30" spans="2:9" s="14" customFormat="1">
      <c r="B30" s="15"/>
      <c r="C30" s="15"/>
      <c r="D30" s="219"/>
      <c r="E30" s="219"/>
      <c r="F30" s="219"/>
      <c r="G30" s="219"/>
      <c r="H30" s="219"/>
      <c r="I30" s="219"/>
    </row>
    <row r="31" spans="2:9" s="14" customFormat="1">
      <c r="B31" s="15"/>
      <c r="C31" s="15"/>
      <c r="D31" s="219"/>
      <c r="E31" s="219"/>
      <c r="F31" s="219"/>
      <c r="G31" s="219"/>
      <c r="H31" s="219"/>
      <c r="I31" s="219"/>
    </row>
    <row r="32" spans="2:9" s="14" customFormat="1">
      <c r="B32" s="15"/>
      <c r="C32" s="15"/>
      <c r="D32" s="219"/>
      <c r="E32" s="219"/>
      <c r="F32" s="219"/>
      <c r="G32" s="219"/>
      <c r="H32" s="219"/>
      <c r="I32" s="219"/>
    </row>
    <row r="33" spans="2:9" s="14" customFormat="1">
      <c r="B33" s="15"/>
      <c r="C33" s="15"/>
      <c r="D33" s="219"/>
      <c r="E33" s="219"/>
      <c r="F33" s="219"/>
      <c r="G33" s="219"/>
      <c r="H33" s="219"/>
      <c r="I33" s="219"/>
    </row>
    <row r="34" spans="2:9" s="14" customFormat="1">
      <c r="B34" s="15"/>
      <c r="C34" s="15"/>
      <c r="D34" s="219"/>
      <c r="E34" s="219"/>
      <c r="F34" s="219"/>
      <c r="G34" s="219"/>
      <c r="H34" s="219"/>
      <c r="I34" s="219"/>
    </row>
    <row r="35" spans="2:9" s="14" customFormat="1">
      <c r="B35" s="15"/>
      <c r="C35" s="15"/>
      <c r="D35" s="219"/>
      <c r="E35" s="219"/>
      <c r="F35" s="219"/>
      <c r="G35" s="219"/>
      <c r="H35" s="219"/>
      <c r="I35" s="219"/>
    </row>
    <row r="36" spans="2:9" s="14" customFormat="1">
      <c r="B36" s="15"/>
      <c r="C36" s="15"/>
      <c r="D36" s="219"/>
      <c r="E36" s="219"/>
      <c r="F36" s="219"/>
      <c r="G36" s="219"/>
      <c r="H36" s="219"/>
      <c r="I36" s="219"/>
    </row>
    <row r="37" spans="2:9" s="14" customFormat="1">
      <c r="B37" s="15"/>
      <c r="C37" s="15"/>
      <c r="D37" s="219"/>
      <c r="E37" s="219"/>
      <c r="F37" s="219"/>
      <c r="G37" s="219"/>
      <c r="H37" s="219"/>
      <c r="I37" s="219"/>
    </row>
    <row r="38" spans="2:9" s="14" customFormat="1">
      <c r="B38" s="15"/>
      <c r="C38" s="15"/>
      <c r="D38" s="219"/>
      <c r="E38" s="219"/>
      <c r="F38" s="219"/>
      <c r="G38" s="219"/>
      <c r="H38" s="219"/>
      <c r="I38" s="219"/>
    </row>
    <row r="39" spans="2:9" s="14" customFormat="1">
      <c r="B39" s="15"/>
      <c r="C39" s="15"/>
      <c r="D39" s="219"/>
      <c r="E39" s="219"/>
      <c r="F39" s="219"/>
      <c r="G39" s="219"/>
      <c r="H39" s="219"/>
      <c r="I39" s="219"/>
    </row>
    <row r="40" spans="2:9" s="14" customFormat="1">
      <c r="B40" s="15"/>
      <c r="C40" s="15"/>
      <c r="D40" s="219"/>
      <c r="E40" s="219"/>
      <c r="F40" s="219"/>
      <c r="G40" s="219"/>
      <c r="H40" s="219"/>
      <c r="I40" s="219"/>
    </row>
    <row r="41" spans="2:9" s="14" customFormat="1">
      <c r="B41" s="15" t="s">
        <v>0</v>
      </c>
      <c r="C41" s="15"/>
      <c r="D41" s="219"/>
      <c r="E41" s="219"/>
      <c r="F41" s="219"/>
      <c r="G41" s="219"/>
      <c r="H41" s="219"/>
      <c r="I41" s="219"/>
    </row>
    <row r="42" spans="2:9" s="14" customFormat="1">
      <c r="B42" s="15" t="s">
        <v>99</v>
      </c>
      <c r="C42" s="15"/>
      <c r="D42" s="219"/>
      <c r="E42" s="219"/>
      <c r="F42" s="219"/>
      <c r="G42" s="219"/>
      <c r="H42" s="219"/>
      <c r="I42" s="219"/>
    </row>
    <row r="43" spans="2:9" s="14" customFormat="1">
      <c r="B43" s="15" t="s">
        <v>100</v>
      </c>
      <c r="C43" s="15"/>
      <c r="D43" s="219"/>
      <c r="E43" s="219"/>
      <c r="F43" s="219"/>
      <c r="G43" s="219"/>
      <c r="H43" s="219"/>
      <c r="I43" s="219"/>
    </row>
    <row r="44" spans="2:9" s="14" customFormat="1">
      <c r="B44" s="15" t="s">
        <v>101</v>
      </c>
      <c r="C44" s="15"/>
      <c r="D44" s="219"/>
      <c r="E44" s="219"/>
      <c r="F44" s="219"/>
      <c r="G44" s="219"/>
      <c r="H44" s="219"/>
      <c r="I44" s="219"/>
    </row>
    <row r="45" spans="2:9" s="14" customFormat="1">
      <c r="B45" s="15" t="s">
        <v>102</v>
      </c>
      <c r="C45" s="15"/>
      <c r="D45" s="219"/>
      <c r="E45" s="219"/>
      <c r="F45" s="219"/>
      <c r="G45" s="219"/>
      <c r="H45" s="219"/>
      <c r="I45" s="219"/>
    </row>
    <row r="46" spans="2:9" ht="16.5" thickBot="1">
      <c r="B46" s="17"/>
      <c r="C46" s="17"/>
      <c r="D46" s="17"/>
      <c r="E46" s="17"/>
      <c r="F46" s="17"/>
      <c r="G46" s="17"/>
      <c r="H46" s="17"/>
      <c r="I46" s="1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59594-B9AA-427E-AB73-1B89119FA457}">
  <sheetPr>
    <tabColor theme="4" tint="0.39997558519241921"/>
  </sheetPr>
  <dimension ref="B3:X42"/>
  <sheetViews>
    <sheetView workbookViewId="0"/>
  </sheetViews>
  <sheetFormatPr defaultRowHeight="15"/>
  <cols>
    <col min="7" max="7" width="11.85546875" customWidth="1"/>
  </cols>
  <sheetData>
    <row r="3" spans="2:24" ht="26.25">
      <c r="B3" s="224"/>
      <c r="C3" s="224" t="s">
        <v>103</v>
      </c>
      <c r="K3" s="224"/>
      <c r="L3" s="224"/>
      <c r="M3" s="224"/>
      <c r="N3" s="224"/>
      <c r="O3" s="224"/>
      <c r="P3" s="224"/>
      <c r="Q3" s="224"/>
      <c r="R3" s="224"/>
      <c r="S3" s="224"/>
      <c r="T3" s="224"/>
      <c r="U3" s="224"/>
      <c r="V3" s="224"/>
      <c r="W3" s="224"/>
      <c r="X3" s="224"/>
    </row>
    <row r="5" spans="2:24" ht="21">
      <c r="C5" s="237" t="s">
        <v>104</v>
      </c>
      <c r="K5" s="237"/>
      <c r="L5" s="238"/>
    </row>
    <row r="7" spans="2:24">
      <c r="B7" s="255"/>
      <c r="C7" s="274"/>
      <c r="D7" s="274"/>
      <c r="E7" s="274"/>
      <c r="F7" s="274"/>
      <c r="G7" s="274"/>
      <c r="H7" s="274"/>
      <c r="I7" s="226"/>
      <c r="J7" s="226"/>
      <c r="K7" s="226"/>
      <c r="L7" s="226"/>
      <c r="M7" s="255"/>
      <c r="N7" s="255"/>
      <c r="O7" s="255"/>
      <c r="P7" s="255"/>
      <c r="Q7" s="255"/>
      <c r="R7" s="255"/>
      <c r="S7" s="255"/>
      <c r="T7" s="255"/>
      <c r="U7" s="255">
        <v>1905</v>
      </c>
      <c r="V7" s="255">
        <v>1905</v>
      </c>
      <c r="W7" s="255">
        <v>1905</v>
      </c>
      <c r="X7" s="255"/>
    </row>
    <row r="8" spans="2:24">
      <c r="B8" s="255"/>
      <c r="C8" s="274" t="s">
        <v>105</v>
      </c>
      <c r="D8" s="290" t="s">
        <v>106</v>
      </c>
      <c r="E8" s="291"/>
      <c r="F8" s="291"/>
      <c r="G8" s="292"/>
      <c r="H8" s="274"/>
      <c r="I8" s="226"/>
      <c r="J8" s="226" t="s">
        <v>107</v>
      </c>
      <c r="K8" s="226"/>
      <c r="L8" s="226" t="s">
        <v>108</v>
      </c>
      <c r="M8" s="255">
        <v>2023</v>
      </c>
      <c r="N8" s="255">
        <v>2024</v>
      </c>
      <c r="O8" s="255">
        <v>2025</v>
      </c>
      <c r="P8" s="255">
        <v>2026</v>
      </c>
      <c r="Q8" s="255">
        <v>2027</v>
      </c>
      <c r="R8" s="255">
        <v>2028</v>
      </c>
      <c r="S8" s="255">
        <v>2029</v>
      </c>
      <c r="T8" s="255">
        <v>2030</v>
      </c>
      <c r="U8" s="255">
        <v>2031</v>
      </c>
      <c r="V8" s="255">
        <v>2032</v>
      </c>
      <c r="W8" s="255">
        <v>2033</v>
      </c>
      <c r="X8" s="255"/>
    </row>
    <row r="9" spans="2:24">
      <c r="B9" s="230"/>
      <c r="C9" s="274"/>
      <c r="D9" s="274"/>
      <c r="E9" s="274"/>
      <c r="F9" s="274"/>
      <c r="G9" s="274"/>
      <c r="H9" s="274"/>
      <c r="I9" s="226"/>
      <c r="J9" s="226" t="s">
        <v>109</v>
      </c>
      <c r="K9" s="226"/>
      <c r="L9" s="226"/>
      <c r="M9" s="230">
        <v>45291</v>
      </c>
      <c r="N9" s="230">
        <v>45657</v>
      </c>
      <c r="O9" s="230">
        <v>46022</v>
      </c>
      <c r="P9" s="230">
        <v>46387</v>
      </c>
      <c r="Q9" s="230">
        <v>46752</v>
      </c>
      <c r="R9" s="230">
        <v>47118</v>
      </c>
      <c r="S9" s="230">
        <v>47483</v>
      </c>
      <c r="T9" s="230">
        <v>47848</v>
      </c>
      <c r="U9" s="230">
        <v>48213</v>
      </c>
      <c r="V9" s="230">
        <v>48579</v>
      </c>
      <c r="W9" s="230">
        <v>48944</v>
      </c>
      <c r="X9" s="230"/>
    </row>
    <row r="10" spans="2:24">
      <c r="B10" s="233"/>
      <c r="C10" s="235"/>
      <c r="D10" s="235"/>
      <c r="E10" s="235"/>
      <c r="F10" s="235"/>
      <c r="G10" s="235"/>
      <c r="H10" s="235"/>
      <c r="I10" s="235"/>
      <c r="J10" s="235" t="s">
        <v>110</v>
      </c>
      <c r="K10" s="235"/>
      <c r="L10" s="234"/>
      <c r="M10" s="233">
        <v>0</v>
      </c>
      <c r="N10" s="233">
        <v>1</v>
      </c>
      <c r="O10" s="233">
        <v>2</v>
      </c>
      <c r="P10" s="233">
        <v>3</v>
      </c>
      <c r="Q10" s="233">
        <v>4</v>
      </c>
      <c r="R10" s="233">
        <v>5</v>
      </c>
      <c r="S10" s="233">
        <v>6</v>
      </c>
      <c r="T10" s="233">
        <v>7</v>
      </c>
      <c r="U10" s="233">
        <v>8</v>
      </c>
      <c r="V10" s="233">
        <v>9</v>
      </c>
      <c r="W10" s="233">
        <v>10</v>
      </c>
      <c r="X10" s="233"/>
    </row>
    <row r="12" spans="2:24">
      <c r="C12" s="241" t="s">
        <v>49</v>
      </c>
      <c r="J12" s="241" t="s">
        <v>111</v>
      </c>
      <c r="K12" s="241"/>
      <c r="L12" s="263"/>
      <c r="M12" s="220"/>
      <c r="N12" s="240"/>
      <c r="O12" s="240"/>
      <c r="P12" s="240"/>
      <c r="Q12" s="240"/>
      <c r="R12" s="240"/>
      <c r="S12" s="240"/>
      <c r="T12" s="240"/>
      <c r="U12" s="240"/>
      <c r="V12" s="240"/>
      <c r="W12" s="240"/>
    </row>
    <row r="13" spans="2:24">
      <c r="C13" s="220" t="s">
        <v>105</v>
      </c>
      <c r="E13" t="s">
        <v>112</v>
      </c>
      <c r="G13" s="228">
        <v>1</v>
      </c>
      <c r="J13" s="248" t="s">
        <v>113</v>
      </c>
      <c r="K13" s="248"/>
      <c r="L13" s="248" t="s">
        <v>62</v>
      </c>
      <c r="M13" s="276"/>
      <c r="N13" s="267">
        <v>0</v>
      </c>
      <c r="O13" s="267">
        <v>0</v>
      </c>
      <c r="P13" s="267">
        <v>0</v>
      </c>
      <c r="Q13" s="267">
        <v>0</v>
      </c>
      <c r="R13" s="267">
        <v>0</v>
      </c>
      <c r="S13" s="267">
        <v>0</v>
      </c>
      <c r="T13" s="267">
        <v>10000000</v>
      </c>
      <c r="U13" s="267">
        <v>0</v>
      </c>
      <c r="V13" s="267">
        <v>0</v>
      </c>
      <c r="W13" s="267">
        <v>0</v>
      </c>
    </row>
    <row r="14" spans="2:24">
      <c r="J14" s="245" t="s">
        <v>114</v>
      </c>
      <c r="K14" s="245"/>
      <c r="L14" s="246" t="s">
        <v>115</v>
      </c>
      <c r="M14" s="247"/>
      <c r="N14" s="269">
        <v>0</v>
      </c>
      <c r="O14" s="269">
        <v>0</v>
      </c>
      <c r="P14" s="269">
        <v>0</v>
      </c>
      <c r="Q14" s="269">
        <v>0</v>
      </c>
      <c r="R14" s="269">
        <v>0</v>
      </c>
      <c r="S14" s="269">
        <v>0</v>
      </c>
      <c r="T14" s="279">
        <v>10</v>
      </c>
      <c r="U14" s="269">
        <v>0</v>
      </c>
      <c r="V14" s="269">
        <v>0</v>
      </c>
      <c r="W14" s="269">
        <v>0</v>
      </c>
    </row>
    <row r="15" spans="2:24">
      <c r="C15" s="220" t="s">
        <v>116</v>
      </c>
      <c r="J15" s="251" t="s">
        <v>117</v>
      </c>
      <c r="K15" s="251"/>
      <c r="L15" s="276" t="s">
        <v>62</v>
      </c>
      <c r="M15" s="251"/>
      <c r="N15" s="259">
        <v>0</v>
      </c>
      <c r="O15" s="259">
        <v>0</v>
      </c>
      <c r="P15" s="259">
        <v>0</v>
      </c>
      <c r="Q15" s="259">
        <v>0</v>
      </c>
      <c r="R15" s="259">
        <v>0</v>
      </c>
      <c r="S15" s="259">
        <v>0</v>
      </c>
      <c r="T15" s="267">
        <v>100000000</v>
      </c>
      <c r="U15" s="259">
        <v>0</v>
      </c>
      <c r="V15" s="259">
        <v>0</v>
      </c>
      <c r="W15" s="259">
        <v>0</v>
      </c>
    </row>
    <row r="16" spans="2:24">
      <c r="C16" s="222" t="s">
        <v>61</v>
      </c>
      <c r="D16" s="222"/>
      <c r="E16" s="222"/>
      <c r="F16" s="222"/>
      <c r="G16" s="228" t="s">
        <v>62</v>
      </c>
      <c r="J16" s="249" t="s">
        <v>118</v>
      </c>
      <c r="K16" s="249"/>
      <c r="L16" s="248" t="s">
        <v>62</v>
      </c>
      <c r="M16" s="251"/>
      <c r="N16" s="268">
        <v>0</v>
      </c>
      <c r="O16" s="268">
        <v>0</v>
      </c>
      <c r="P16" s="268">
        <v>0</v>
      </c>
      <c r="Q16" s="268">
        <v>0</v>
      </c>
      <c r="R16" s="268">
        <v>0</v>
      </c>
      <c r="S16" s="268">
        <v>0</v>
      </c>
      <c r="T16" s="268">
        <v>0</v>
      </c>
      <c r="U16" s="268">
        <v>0</v>
      </c>
      <c r="V16" s="268">
        <v>0</v>
      </c>
      <c r="W16" s="268">
        <v>0</v>
      </c>
    </row>
    <row r="17" spans="2:24">
      <c r="C17" t="s">
        <v>119</v>
      </c>
      <c r="E17" t="s">
        <v>120</v>
      </c>
      <c r="G17" s="229">
        <v>45291</v>
      </c>
      <c r="J17" s="249" t="s">
        <v>121</v>
      </c>
      <c r="K17" s="249"/>
      <c r="L17" s="248" t="s">
        <v>62</v>
      </c>
      <c r="M17" s="251"/>
      <c r="N17" s="268">
        <v>0</v>
      </c>
      <c r="O17" s="268">
        <v>0</v>
      </c>
      <c r="P17" s="268">
        <v>0</v>
      </c>
      <c r="Q17" s="268">
        <v>0</v>
      </c>
      <c r="R17" s="268">
        <v>0</v>
      </c>
      <c r="S17" s="268">
        <v>0</v>
      </c>
      <c r="T17" s="268">
        <v>0</v>
      </c>
      <c r="U17" s="268">
        <v>0</v>
      </c>
      <c r="V17" s="268">
        <v>0</v>
      </c>
      <c r="W17" s="268">
        <v>0</v>
      </c>
    </row>
    <row r="18" spans="2:24">
      <c r="C18" t="s">
        <v>122</v>
      </c>
      <c r="E18" t="s">
        <v>123</v>
      </c>
      <c r="G18" s="228">
        <v>7</v>
      </c>
      <c r="J18" s="252" t="s">
        <v>124</v>
      </c>
      <c r="K18" s="252"/>
      <c r="L18" s="253" t="s">
        <v>62</v>
      </c>
      <c r="M18" s="252"/>
      <c r="N18" s="270">
        <v>0</v>
      </c>
      <c r="O18" s="270">
        <v>0</v>
      </c>
      <c r="P18" s="270">
        <v>0</v>
      </c>
      <c r="Q18" s="270">
        <v>0</v>
      </c>
      <c r="R18" s="270">
        <v>0</v>
      </c>
      <c r="S18" s="270">
        <v>0</v>
      </c>
      <c r="T18" s="271">
        <v>100000000</v>
      </c>
      <c r="U18" s="270">
        <v>0</v>
      </c>
      <c r="V18" s="270">
        <v>0</v>
      </c>
      <c r="W18" s="270">
        <v>0</v>
      </c>
    </row>
    <row r="19" spans="2:24">
      <c r="C19" t="s">
        <v>125</v>
      </c>
      <c r="E19" s="257" t="s">
        <v>62</v>
      </c>
      <c r="G19" s="244">
        <v>10000000</v>
      </c>
      <c r="J19" t="s">
        <v>126</v>
      </c>
      <c r="L19" s="258" t="s">
        <v>77</v>
      </c>
      <c r="M19" s="220"/>
      <c r="N19" s="236">
        <v>1</v>
      </c>
      <c r="O19" s="236">
        <v>2</v>
      </c>
      <c r="P19" s="236">
        <v>3</v>
      </c>
      <c r="Q19" s="236">
        <v>4</v>
      </c>
      <c r="R19" s="236">
        <v>5</v>
      </c>
      <c r="S19" s="236">
        <v>6</v>
      </c>
      <c r="T19" s="280">
        <v>7</v>
      </c>
      <c r="U19" s="236">
        <v>8</v>
      </c>
      <c r="V19" s="236">
        <v>9</v>
      </c>
      <c r="W19" s="236">
        <v>10</v>
      </c>
    </row>
    <row r="20" spans="2:24">
      <c r="C20" t="s">
        <v>114</v>
      </c>
      <c r="E20" t="s">
        <v>115</v>
      </c>
      <c r="G20" s="242">
        <v>10</v>
      </c>
      <c r="J20" t="s">
        <v>127</v>
      </c>
      <c r="L20" s="258" t="s">
        <v>3</v>
      </c>
      <c r="M20" s="220"/>
      <c r="N20" s="261">
        <v>0.25</v>
      </c>
      <c r="O20" s="261">
        <v>0.25</v>
      </c>
      <c r="P20" s="261">
        <v>0.25</v>
      </c>
      <c r="Q20" s="261">
        <v>0.25</v>
      </c>
      <c r="R20" s="261">
        <v>0.25</v>
      </c>
      <c r="S20" s="261">
        <v>0.25</v>
      </c>
      <c r="T20" s="239">
        <v>0.25</v>
      </c>
      <c r="U20" s="261">
        <v>0.25</v>
      </c>
      <c r="V20" s="261">
        <v>0.25</v>
      </c>
      <c r="W20" s="261">
        <v>0.25</v>
      </c>
    </row>
    <row r="21" spans="2:24">
      <c r="B21" s="277"/>
      <c r="C21" t="s">
        <v>128</v>
      </c>
      <c r="E21" s="257" t="s">
        <v>62</v>
      </c>
      <c r="G21" s="244">
        <v>0</v>
      </c>
      <c r="J21" s="225" t="s">
        <v>129</v>
      </c>
      <c r="K21" s="225"/>
      <c r="L21" s="232" t="s">
        <v>115</v>
      </c>
      <c r="M21" s="231"/>
      <c r="N21" s="262">
        <v>0.8</v>
      </c>
      <c r="O21" s="262">
        <v>0.64</v>
      </c>
      <c r="P21" s="262">
        <v>0.51200000000000001</v>
      </c>
      <c r="Q21" s="262">
        <v>0.40960000000000002</v>
      </c>
      <c r="R21" s="262">
        <v>0.32768000000000003</v>
      </c>
      <c r="S21" s="262">
        <v>0.26214399999999999</v>
      </c>
      <c r="T21" s="281">
        <v>0.20971519999999999</v>
      </c>
      <c r="U21" s="262">
        <v>0.16777216</v>
      </c>
      <c r="V21" s="262">
        <v>0.13421772800000001</v>
      </c>
      <c r="W21" s="262">
        <v>0.1073741824</v>
      </c>
      <c r="X21" s="277"/>
    </row>
    <row r="22" spans="2:24">
      <c r="C22" t="s">
        <v>130</v>
      </c>
      <c r="E22" s="257" t="s">
        <v>62</v>
      </c>
      <c r="G22" s="244">
        <v>0</v>
      </c>
      <c r="J22" s="251" t="s">
        <v>131</v>
      </c>
      <c r="K22" s="251"/>
      <c r="L22" s="250" t="s">
        <v>62</v>
      </c>
      <c r="M22" s="251"/>
      <c r="N22" s="259">
        <v>0</v>
      </c>
      <c r="O22" s="259">
        <v>0</v>
      </c>
      <c r="P22" s="259">
        <v>0</v>
      </c>
      <c r="Q22" s="259">
        <v>0</v>
      </c>
      <c r="R22" s="259">
        <v>0</v>
      </c>
      <c r="S22" s="259">
        <v>0</v>
      </c>
      <c r="T22" s="267">
        <v>20971520</v>
      </c>
      <c r="U22" s="259">
        <v>0</v>
      </c>
      <c r="V22" s="259">
        <v>0</v>
      </c>
      <c r="W22" s="259">
        <v>0</v>
      </c>
    </row>
    <row r="23" spans="2:24">
      <c r="B23" s="220"/>
      <c r="C23" t="s">
        <v>132</v>
      </c>
      <c r="E23" t="s">
        <v>3</v>
      </c>
      <c r="G23" s="227">
        <v>0.25</v>
      </c>
      <c r="J23" s="264" t="s">
        <v>133</v>
      </c>
      <c r="K23" s="264"/>
      <c r="L23" s="265" t="s">
        <v>62</v>
      </c>
      <c r="M23" s="266">
        <v>20971520</v>
      </c>
      <c r="N23" s="260"/>
      <c r="O23" s="260"/>
      <c r="P23" s="260"/>
      <c r="Q23" s="260"/>
      <c r="R23" s="260"/>
      <c r="S23" s="260"/>
      <c r="T23" s="260"/>
      <c r="U23" s="260"/>
      <c r="V23" s="260"/>
      <c r="W23" s="260"/>
      <c r="X23" s="220"/>
    </row>
    <row r="24" spans="2:24">
      <c r="O24" s="260"/>
      <c r="P24" s="260"/>
      <c r="Q24" s="260"/>
      <c r="R24" s="260"/>
      <c r="S24" s="260"/>
      <c r="T24" s="260"/>
      <c r="U24" s="260"/>
      <c r="V24" s="260"/>
      <c r="W24" s="260"/>
    </row>
    <row r="25" spans="2:24">
      <c r="C25" s="225"/>
      <c r="D25" s="225"/>
      <c r="E25" s="225"/>
      <c r="F25" s="225"/>
      <c r="G25" s="225"/>
      <c r="H25" s="225"/>
      <c r="I25" s="225"/>
      <c r="J25" s="225"/>
      <c r="K25" s="225"/>
      <c r="L25" s="225"/>
      <c r="M25" s="225"/>
      <c r="N25" s="225"/>
      <c r="O25" s="225"/>
      <c r="P25" s="225"/>
      <c r="Q25" s="225"/>
      <c r="R25" s="225"/>
      <c r="S25" s="225"/>
      <c r="T25" s="225"/>
      <c r="U25" s="225"/>
      <c r="V25" s="225"/>
      <c r="W25" s="225"/>
    </row>
    <row r="27" spans="2:24">
      <c r="C27" s="241" t="s">
        <v>134</v>
      </c>
      <c r="J27" s="241" t="s">
        <v>135</v>
      </c>
      <c r="K27" s="241"/>
      <c r="L27" s="220"/>
    </row>
    <row r="28" spans="2:24">
      <c r="C28" t="s">
        <v>136</v>
      </c>
      <c r="E28" t="s">
        <v>137</v>
      </c>
      <c r="G28" s="227">
        <v>0.1</v>
      </c>
      <c r="J28" s="220" t="s">
        <v>138</v>
      </c>
      <c r="K28" s="220"/>
      <c r="L28" s="276" t="s">
        <v>62</v>
      </c>
      <c r="M28" s="259">
        <v>0</v>
      </c>
      <c r="N28" s="259">
        <v>0</v>
      </c>
      <c r="O28" s="259">
        <v>0</v>
      </c>
      <c r="P28" s="259">
        <v>0</v>
      </c>
      <c r="Q28" s="259">
        <v>0</v>
      </c>
      <c r="R28" s="259">
        <v>0</v>
      </c>
      <c r="S28" s="267">
        <v>0</v>
      </c>
      <c r="T28" s="259">
        <v>100000000</v>
      </c>
      <c r="U28" s="259">
        <v>0</v>
      </c>
      <c r="V28" s="259">
        <v>0</v>
      </c>
      <c r="W28" s="259">
        <v>0</v>
      </c>
    </row>
    <row r="29" spans="2:24">
      <c r="C29" t="s">
        <v>139</v>
      </c>
      <c r="E29" t="s">
        <v>137</v>
      </c>
      <c r="G29" s="275">
        <v>0</v>
      </c>
      <c r="J29" s="220" t="s">
        <v>140</v>
      </c>
      <c r="K29" s="220"/>
      <c r="L29" s="220" t="s">
        <v>3</v>
      </c>
      <c r="M29" s="272">
        <v>0.1</v>
      </c>
      <c r="N29" s="272">
        <v>0.1</v>
      </c>
      <c r="O29" s="272">
        <v>0.1</v>
      </c>
      <c r="P29" s="272">
        <v>0.1</v>
      </c>
      <c r="Q29" s="273">
        <v>0.1</v>
      </c>
      <c r="R29" s="272">
        <v>0.1</v>
      </c>
      <c r="S29" s="272">
        <v>0.1</v>
      </c>
      <c r="T29" s="272">
        <v>0.1</v>
      </c>
      <c r="U29" s="272">
        <v>0</v>
      </c>
      <c r="V29" s="272">
        <v>0</v>
      </c>
      <c r="W29" s="272">
        <v>0</v>
      </c>
    </row>
    <row r="30" spans="2:24">
      <c r="C30" t="s">
        <v>141</v>
      </c>
      <c r="E30" t="s">
        <v>137</v>
      </c>
      <c r="G30" s="227">
        <v>0.1</v>
      </c>
      <c r="M30" s="254"/>
      <c r="N30" s="254"/>
      <c r="O30" s="254"/>
      <c r="P30" s="254"/>
      <c r="Q30" s="254"/>
      <c r="R30" s="254"/>
      <c r="S30" s="254"/>
      <c r="T30" s="254"/>
      <c r="U30" s="254"/>
      <c r="V30" s="254"/>
      <c r="W30" s="254"/>
    </row>
    <row r="31" spans="2:24">
      <c r="J31" s="220" t="s">
        <v>142</v>
      </c>
      <c r="K31" s="220"/>
      <c r="M31" s="254"/>
      <c r="N31" s="254"/>
      <c r="O31" s="254"/>
      <c r="P31" s="254"/>
      <c r="Q31" s="254"/>
      <c r="R31" s="254"/>
      <c r="S31" s="254"/>
      <c r="T31" s="254"/>
      <c r="U31" s="254"/>
      <c r="V31" s="254"/>
      <c r="W31" s="254"/>
    </row>
    <row r="32" spans="2:24">
      <c r="J32" t="s">
        <v>66</v>
      </c>
      <c r="L32" s="248" t="s">
        <v>62</v>
      </c>
      <c r="M32" s="259">
        <v>-2097152</v>
      </c>
      <c r="N32" s="259"/>
      <c r="O32" s="259"/>
      <c r="P32" s="259"/>
      <c r="Q32" s="259"/>
      <c r="R32" s="259"/>
      <c r="S32" s="267"/>
      <c r="T32" s="259"/>
      <c r="U32" s="259"/>
      <c r="V32" s="259"/>
      <c r="W32" s="259"/>
    </row>
    <row r="33" spans="2:24">
      <c r="J33" t="s">
        <v>143</v>
      </c>
      <c r="L33" s="248" t="s">
        <v>62</v>
      </c>
      <c r="M33" s="259">
        <v>0</v>
      </c>
      <c r="N33" s="259">
        <v>0</v>
      </c>
      <c r="O33" s="259">
        <v>0</v>
      </c>
      <c r="P33" s="259">
        <v>0</v>
      </c>
      <c r="Q33" s="259">
        <v>0</v>
      </c>
      <c r="R33" s="259">
        <v>0</v>
      </c>
      <c r="S33" s="267">
        <v>0</v>
      </c>
      <c r="T33" s="259">
        <v>10000000</v>
      </c>
      <c r="U33" s="259">
        <v>0</v>
      </c>
      <c r="V33" s="259">
        <v>0</v>
      </c>
      <c r="W33" s="259">
        <v>0</v>
      </c>
    </row>
    <row r="34" spans="2:24">
      <c r="J34" s="243" t="s">
        <v>142</v>
      </c>
      <c r="K34" s="243"/>
      <c r="L34" s="256" t="s">
        <v>62</v>
      </c>
      <c r="M34" s="270">
        <v>-2097152</v>
      </c>
      <c r="N34" s="270">
        <v>0</v>
      </c>
      <c r="O34" s="270">
        <v>0</v>
      </c>
      <c r="P34" s="270">
        <v>0</v>
      </c>
      <c r="Q34" s="270">
        <v>0</v>
      </c>
      <c r="R34" s="270">
        <v>0</v>
      </c>
      <c r="S34" s="271">
        <v>0</v>
      </c>
      <c r="T34" s="270">
        <v>10000000</v>
      </c>
      <c r="U34" s="270">
        <v>0</v>
      </c>
      <c r="V34" s="270">
        <v>0</v>
      </c>
      <c r="W34" s="270">
        <v>0</v>
      </c>
    </row>
    <row r="35" spans="2:24">
      <c r="J35" s="282" t="s">
        <v>144</v>
      </c>
      <c r="K35" s="282"/>
      <c r="L35" s="282" t="s">
        <v>3</v>
      </c>
      <c r="M35" s="283">
        <v>0.24999999999999978</v>
      </c>
    </row>
    <row r="36" spans="2:24">
      <c r="J36" s="220" t="s">
        <v>145</v>
      </c>
      <c r="L36" t="s">
        <v>146</v>
      </c>
      <c r="M36" s="284">
        <v>4.76837158203125</v>
      </c>
    </row>
    <row r="37" spans="2:24">
      <c r="B37" s="225"/>
      <c r="C37" s="225"/>
      <c r="D37" s="225"/>
      <c r="E37" s="225"/>
      <c r="F37" s="225"/>
      <c r="G37" s="225"/>
      <c r="H37" s="225"/>
      <c r="I37" s="225"/>
      <c r="J37" s="225"/>
      <c r="K37" s="225"/>
      <c r="L37" s="225"/>
      <c r="M37" s="225"/>
      <c r="N37" s="225"/>
      <c r="O37" s="225"/>
      <c r="P37" s="225"/>
      <c r="Q37" s="225"/>
      <c r="R37" s="225"/>
      <c r="S37" s="225"/>
      <c r="T37" s="225"/>
      <c r="U37" s="225"/>
      <c r="V37" s="225"/>
      <c r="W37" s="225"/>
      <c r="X37" s="225"/>
    </row>
    <row r="38" spans="2:24">
      <c r="C38" s="221" t="s">
        <v>79</v>
      </c>
      <c r="D38" s="221"/>
    </row>
    <row r="39" spans="2:24">
      <c r="C39" s="278" t="s">
        <v>48</v>
      </c>
      <c r="D39" s="223"/>
    </row>
    <row r="42" spans="2:24">
      <c r="H42" s="220"/>
      <c r="J42" s="220"/>
      <c r="K42" s="220"/>
      <c r="L42" s="220"/>
    </row>
  </sheetData>
  <mergeCells count="1">
    <mergeCell ref="D8:G8"/>
  </mergeCells>
  <hyperlinks>
    <hyperlink ref="C39" r:id="rId1" xr:uid="{DCA772F7-DF2A-9D4E-B105-5EBDCE234E5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WACC</vt:lpstr>
      <vt:lpstr>Payback Period</vt:lpstr>
      <vt:lpstr>CLV</vt:lpstr>
      <vt:lpstr>VC Valuation</vt:lpstr>
      <vt:lpstr>WACC!Print_Area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Doncel Barthe</dc:creator>
  <cp:lastModifiedBy>Michael Ford</cp:lastModifiedBy>
  <cp:lastPrinted>2022-08-21T08:21:28Z</cp:lastPrinted>
  <dcterms:created xsi:type="dcterms:W3CDTF">2022-08-20T20:22:00Z</dcterms:created>
  <dcterms:modified xsi:type="dcterms:W3CDTF">2025-10-09T19:26:35Z</dcterms:modified>
</cp:coreProperties>
</file>