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240" windowHeight="13155" activeTab="4"/>
  </bookViews>
  <sheets>
    <sheet name="Number of FP Holders" sheetId="4" r:id="rId1"/>
    <sheet name="Final apportionment(Appx1)" sheetId="1" r:id="rId2"/>
    <sheet name="Quarterly Payments(Appx2)" sheetId="2" r:id="rId3"/>
    <sheet name="Increase Year on Year" sheetId="3" r:id="rId4"/>
    <sheet name="TFL Schedule 1" sheetId="5" r:id="rId5"/>
  </sheets>
  <calcPr calcId="145621"/>
</workbook>
</file>

<file path=xl/calcChain.xml><?xml version="1.0" encoding="utf-8"?>
<calcChain xmlns="http://schemas.openxmlformats.org/spreadsheetml/2006/main">
  <c r="C86" i="2" l="1"/>
  <c r="C73" i="2"/>
  <c r="D35" i="1"/>
  <c r="L3" i="3" l="1"/>
  <c r="K3" i="3"/>
  <c r="J3" i="3"/>
  <c r="I3" i="3"/>
  <c r="H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D79" i="2"/>
  <c r="C81" i="2"/>
  <c r="C82" i="2" s="1"/>
  <c r="C80" i="2"/>
  <c r="D80" i="2" s="1"/>
  <c r="H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50" i="1"/>
  <c r="J36" i="1" s="1"/>
  <c r="E51" i="1"/>
  <c r="F36" i="1" s="1"/>
  <c r="F3" i="1" s="1"/>
  <c r="E52" i="1"/>
  <c r="L36" i="1" s="1"/>
  <c r="E53" i="1"/>
  <c r="M36" i="1" s="1"/>
  <c r="E54" i="1"/>
  <c r="N36" i="1" s="1"/>
  <c r="N22" i="1" s="1"/>
  <c r="E57" i="1"/>
  <c r="Q36" i="1" s="1"/>
  <c r="E58" i="1"/>
  <c r="E59" i="1"/>
  <c r="E60" i="1"/>
  <c r="E49" i="1"/>
  <c r="E48" i="1"/>
  <c r="E36" i="4"/>
  <c r="D36" i="4"/>
  <c r="C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L36" i="4"/>
  <c r="K36" i="4"/>
  <c r="M36" i="4" s="1"/>
  <c r="J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D36" i="1" l="1"/>
  <c r="S36" i="1"/>
  <c r="D82" i="2"/>
  <c r="E82" i="2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N6" i="1"/>
  <c r="N8" i="1"/>
  <c r="N12" i="1"/>
  <c r="N14" i="1"/>
  <c r="N16" i="1"/>
  <c r="N18" i="1"/>
  <c r="N20" i="1"/>
  <c r="N24" i="1"/>
  <c r="N26" i="1"/>
  <c r="N28" i="1"/>
  <c r="N30" i="1"/>
  <c r="N32" i="1"/>
  <c r="N34" i="1"/>
  <c r="N3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4" i="1"/>
  <c r="N10" i="1"/>
  <c r="C88" i="2"/>
  <c r="C89" i="2"/>
  <c r="C87" i="2"/>
  <c r="D81" i="2"/>
  <c r="E55" i="1"/>
  <c r="E62" i="1" s="1"/>
  <c r="F36" i="4"/>
  <c r="D83" i="2" l="1"/>
  <c r="J36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5" i="3"/>
  <c r="I35" i="3"/>
  <c r="H35" i="3"/>
  <c r="Q29" i="1" l="1"/>
  <c r="L35" i="1"/>
  <c r="J3" i="1"/>
  <c r="H29" i="1"/>
  <c r="F35" i="1"/>
  <c r="L17" i="1" l="1"/>
  <c r="L28" i="1"/>
  <c r="L32" i="1"/>
  <c r="L12" i="1"/>
  <c r="L6" i="1"/>
  <c r="L21" i="1"/>
  <c r="L33" i="1"/>
  <c r="J32" i="1"/>
  <c r="L10" i="1"/>
  <c r="L22" i="1"/>
  <c r="L5" i="1"/>
  <c r="L16" i="1"/>
  <c r="L26" i="1"/>
  <c r="L4" i="1"/>
  <c r="L9" i="1"/>
  <c r="L14" i="1"/>
  <c r="L20" i="1"/>
  <c r="L25" i="1"/>
  <c r="L30" i="1"/>
  <c r="L8" i="1"/>
  <c r="L13" i="1"/>
  <c r="L18" i="1"/>
  <c r="L24" i="1"/>
  <c r="L29" i="1"/>
  <c r="L34" i="1"/>
  <c r="H3" i="1"/>
  <c r="F29" i="1"/>
  <c r="Q7" i="1"/>
  <c r="Q12" i="1"/>
  <c r="Q16" i="1"/>
  <c r="Q20" i="1"/>
  <c r="Q24" i="1"/>
  <c r="Q28" i="1"/>
  <c r="Q33" i="1"/>
  <c r="L3" i="1"/>
  <c r="L7" i="1"/>
  <c r="L11" i="1"/>
  <c r="L15" i="1"/>
  <c r="L19" i="1"/>
  <c r="L23" i="1"/>
  <c r="L27" i="1"/>
  <c r="L31" i="1"/>
  <c r="Q4" i="1"/>
  <c r="Q8" i="1"/>
  <c r="Q13" i="1"/>
  <c r="Q17" i="1"/>
  <c r="Q21" i="1"/>
  <c r="Q25" i="1"/>
  <c r="Q30" i="1"/>
  <c r="Q34" i="1"/>
  <c r="Q3" i="1"/>
  <c r="Q5" i="1"/>
  <c r="Q9" i="1"/>
  <c r="Q14" i="1"/>
  <c r="Q18" i="1"/>
  <c r="Q22" i="1"/>
  <c r="Q26" i="1"/>
  <c r="Q31" i="1"/>
  <c r="Q35" i="1"/>
  <c r="Q6" i="1"/>
  <c r="Q11" i="1"/>
  <c r="Q15" i="1"/>
  <c r="Q19" i="1"/>
  <c r="Q23" i="1"/>
  <c r="Q27" i="1"/>
  <c r="Q32" i="1"/>
  <c r="Q10" i="1"/>
  <c r="O3" i="1" l="1"/>
  <c r="H40" i="2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B40" i="2" l="1"/>
  <c r="S3" i="1"/>
  <c r="T3" i="1" l="1"/>
  <c r="U3" i="1" s="1"/>
  <c r="B3" i="2"/>
  <c r="F40" i="2"/>
  <c r="D40" i="2"/>
  <c r="D3" i="2"/>
  <c r="F3" i="2"/>
  <c r="H21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B36" i="3" l="1"/>
  <c r="H36" i="3" s="1"/>
  <c r="F7" i="1" l="1"/>
  <c r="F11" i="1"/>
  <c r="F15" i="1"/>
  <c r="F19" i="1"/>
  <c r="F23" i="1"/>
  <c r="F27" i="1"/>
  <c r="F31" i="1"/>
  <c r="H6" i="1"/>
  <c r="H10" i="1"/>
  <c r="H14" i="1"/>
  <c r="H22" i="1"/>
  <c r="H26" i="1"/>
  <c r="H30" i="1"/>
  <c r="H34" i="1"/>
  <c r="J5" i="1"/>
  <c r="J9" i="1"/>
  <c r="J13" i="1"/>
  <c r="J17" i="1"/>
  <c r="J21" i="1"/>
  <c r="J25" i="1"/>
  <c r="J29" i="1"/>
  <c r="J33" i="1"/>
  <c r="F4" i="1"/>
  <c r="F8" i="1"/>
  <c r="F12" i="1"/>
  <c r="F16" i="1"/>
  <c r="F20" i="1"/>
  <c r="F24" i="1"/>
  <c r="F28" i="1"/>
  <c r="F32" i="1"/>
  <c r="H11" i="1"/>
  <c r="H15" i="1"/>
  <c r="H19" i="1"/>
  <c r="H23" i="1"/>
  <c r="H27" i="1"/>
  <c r="H31" i="1"/>
  <c r="H35" i="1"/>
  <c r="J6" i="1"/>
  <c r="J10" i="1"/>
  <c r="J14" i="1"/>
  <c r="J18" i="1"/>
  <c r="J22" i="1"/>
  <c r="J26" i="1"/>
  <c r="J30" i="1"/>
  <c r="J34" i="1"/>
  <c r="F5" i="1"/>
  <c r="F9" i="1"/>
  <c r="F13" i="1"/>
  <c r="F17" i="1"/>
  <c r="F21" i="1"/>
  <c r="F33" i="1"/>
  <c r="H4" i="1"/>
  <c r="H8" i="1"/>
  <c r="H12" i="1"/>
  <c r="H16" i="1"/>
  <c r="H20" i="1"/>
  <c r="H24" i="1"/>
  <c r="H28" i="1"/>
  <c r="H32" i="1"/>
  <c r="J7" i="1"/>
  <c r="J11" i="1"/>
  <c r="J15" i="1"/>
  <c r="J19" i="1"/>
  <c r="J23" i="1"/>
  <c r="J27" i="1"/>
  <c r="J31" i="1"/>
  <c r="J35" i="1"/>
  <c r="F6" i="1"/>
  <c r="F10" i="1"/>
  <c r="F14" i="1"/>
  <c r="F18" i="1"/>
  <c r="F22" i="1"/>
  <c r="F26" i="1"/>
  <c r="F30" i="1"/>
  <c r="F34" i="1"/>
  <c r="H5" i="1"/>
  <c r="H9" i="1"/>
  <c r="H13" i="1"/>
  <c r="H17" i="1"/>
  <c r="H21" i="1"/>
  <c r="H25" i="1"/>
  <c r="H33" i="1"/>
  <c r="J4" i="1"/>
  <c r="J8" i="1"/>
  <c r="J12" i="1"/>
  <c r="J16" i="1"/>
  <c r="J20" i="1"/>
  <c r="J24" i="1"/>
  <c r="J28" i="1"/>
  <c r="S6" i="1"/>
  <c r="S10" i="1"/>
  <c r="S14" i="1"/>
  <c r="S18" i="1"/>
  <c r="H18" i="1"/>
  <c r="S22" i="1"/>
  <c r="S26" i="1"/>
  <c r="S30" i="1"/>
  <c r="S34" i="1"/>
  <c r="S7" i="1"/>
  <c r="H7" i="1"/>
  <c r="S11" i="1"/>
  <c r="S15" i="1"/>
  <c r="S19" i="1"/>
  <c r="S23" i="1"/>
  <c r="S27" i="1"/>
  <c r="S31" i="1"/>
  <c r="S35" i="1"/>
  <c r="S4" i="1"/>
  <c r="S8" i="1"/>
  <c r="S12" i="1"/>
  <c r="S16" i="1"/>
  <c r="S20" i="1"/>
  <c r="S24" i="1"/>
  <c r="S28" i="1"/>
  <c r="S32" i="1"/>
  <c r="S5" i="1"/>
  <c r="S9" i="1"/>
  <c r="S13" i="1"/>
  <c r="S17" i="1"/>
  <c r="S21" i="1"/>
  <c r="S25" i="1"/>
  <c r="F25" i="1"/>
  <c r="S29" i="1"/>
  <c r="S33" i="1"/>
  <c r="O32" i="1" l="1"/>
  <c r="O20" i="1"/>
  <c r="O4" i="1"/>
  <c r="O35" i="1"/>
  <c r="B72" i="2" s="1"/>
  <c r="B35" i="2" s="1"/>
  <c r="O26" i="1"/>
  <c r="O10" i="1"/>
  <c r="O21" i="1"/>
  <c r="O5" i="1"/>
  <c r="O22" i="1"/>
  <c r="O16" i="1"/>
  <c r="O31" i="1"/>
  <c r="B68" i="2" s="1"/>
  <c r="O15" i="1"/>
  <c r="O6" i="1"/>
  <c r="O33" i="1"/>
  <c r="O17" i="1"/>
  <c r="O28" i="1"/>
  <c r="O12" i="1"/>
  <c r="O27" i="1"/>
  <c r="B64" i="2" s="1"/>
  <c r="O11" i="1"/>
  <c r="O34" i="1"/>
  <c r="O18" i="1"/>
  <c r="O29" i="1"/>
  <c r="O13" i="1"/>
  <c r="O24" i="1"/>
  <c r="O8" i="1"/>
  <c r="O23" i="1"/>
  <c r="O7" i="1"/>
  <c r="O30" i="1"/>
  <c r="O14" i="1"/>
  <c r="O25" i="1"/>
  <c r="O9" i="1"/>
  <c r="O19" i="1"/>
  <c r="O36" i="1" l="1"/>
  <c r="H3" i="2"/>
  <c r="J3" i="2" s="1"/>
  <c r="B49" i="2"/>
  <c r="B12" i="2" s="1"/>
  <c r="B48" i="2"/>
  <c r="B11" i="2" s="1"/>
  <c r="B65" i="2"/>
  <c r="D65" i="2" s="1"/>
  <c r="B57" i="2"/>
  <c r="H64" i="2"/>
  <c r="H27" i="2" s="1"/>
  <c r="B58" i="2"/>
  <c r="F58" i="2" s="1"/>
  <c r="H42" i="2"/>
  <c r="H5" i="2" s="1"/>
  <c r="T31" i="1"/>
  <c r="T15" i="1"/>
  <c r="T34" i="1"/>
  <c r="T18" i="1"/>
  <c r="T33" i="1"/>
  <c r="T17" i="1"/>
  <c r="T32" i="1"/>
  <c r="T16" i="1"/>
  <c r="T29" i="1"/>
  <c r="T12" i="1"/>
  <c r="T22" i="1"/>
  <c r="T5" i="1"/>
  <c r="T4" i="1"/>
  <c r="T27" i="1"/>
  <c r="T11" i="1"/>
  <c r="T30" i="1"/>
  <c r="T14" i="1"/>
  <c r="T13" i="1"/>
  <c r="T28" i="1"/>
  <c r="T19" i="1"/>
  <c r="T6" i="1"/>
  <c r="T20" i="1"/>
  <c r="T23" i="1"/>
  <c r="T7" i="1"/>
  <c r="T26" i="1"/>
  <c r="T10" i="1"/>
  <c r="T25" i="1"/>
  <c r="T9" i="1"/>
  <c r="T24" i="1"/>
  <c r="T8" i="1"/>
  <c r="T21" i="1"/>
  <c r="T35" i="1"/>
  <c r="H49" i="2"/>
  <c r="H12" i="2" s="1"/>
  <c r="H58" i="2"/>
  <c r="H21" i="2" s="1"/>
  <c r="B42" i="2"/>
  <c r="B5" i="2" s="1"/>
  <c r="H65" i="2"/>
  <c r="H28" i="2" s="1"/>
  <c r="H48" i="2"/>
  <c r="H11" i="2" s="1"/>
  <c r="H71" i="2"/>
  <c r="H34" i="2" s="1"/>
  <c r="B71" i="2"/>
  <c r="B56" i="2"/>
  <c r="H56" i="2"/>
  <c r="H19" i="2" s="1"/>
  <c r="H54" i="2"/>
  <c r="H17" i="2" s="1"/>
  <c r="B54" i="2"/>
  <c r="B43" i="2"/>
  <c r="H43" i="2"/>
  <c r="H6" i="2" s="1"/>
  <c r="U13" i="1"/>
  <c r="H50" i="2"/>
  <c r="H13" i="2" s="1"/>
  <c r="B50" i="2"/>
  <c r="D64" i="2"/>
  <c r="F64" i="2"/>
  <c r="B27" i="2"/>
  <c r="H41" i="2"/>
  <c r="H4" i="2" s="1"/>
  <c r="B41" i="2"/>
  <c r="B61" i="2"/>
  <c r="H61" i="2"/>
  <c r="H24" i="2" s="1"/>
  <c r="H72" i="2"/>
  <c r="H35" i="2" s="1"/>
  <c r="H57" i="2"/>
  <c r="H20" i="2" s="1"/>
  <c r="B52" i="2"/>
  <c r="H52" i="2"/>
  <c r="H15" i="2" s="1"/>
  <c r="B69" i="2"/>
  <c r="B32" i="2" s="1"/>
  <c r="H69" i="2"/>
  <c r="H32" i="2" s="1"/>
  <c r="B62" i="2"/>
  <c r="H62" i="2"/>
  <c r="H25" i="2" s="1"/>
  <c r="H55" i="2"/>
  <c r="H18" i="2" s="1"/>
  <c r="B55" i="2"/>
  <c r="B63" i="2"/>
  <c r="H63" i="2"/>
  <c r="H26" i="2" s="1"/>
  <c r="B44" i="2"/>
  <c r="H44" i="2"/>
  <c r="H7" i="2" s="1"/>
  <c r="H47" i="2"/>
  <c r="H10" i="2" s="1"/>
  <c r="B47" i="2"/>
  <c r="B10" i="2" s="1"/>
  <c r="H70" i="2"/>
  <c r="H33" i="2" s="1"/>
  <c r="B70" i="2"/>
  <c r="B59" i="2"/>
  <c r="H59" i="2"/>
  <c r="H22" i="2" s="1"/>
  <c r="H68" i="2"/>
  <c r="H31" i="2" s="1"/>
  <c r="H53" i="2"/>
  <c r="H16" i="2" s="1"/>
  <c r="B53" i="2"/>
  <c r="H51" i="2"/>
  <c r="H14" i="2" s="1"/>
  <c r="B51" i="2"/>
  <c r="H67" i="2"/>
  <c r="H30" i="2" s="1"/>
  <c r="B67" i="2"/>
  <c r="B60" i="2"/>
  <c r="H60" i="2"/>
  <c r="H23" i="2" s="1"/>
  <c r="H45" i="2"/>
  <c r="H8" i="2" s="1"/>
  <c r="B45" i="2"/>
  <c r="B66" i="2"/>
  <c r="H66" i="2"/>
  <c r="H29" i="2" s="1"/>
  <c r="B46" i="2"/>
  <c r="B9" i="2" s="1"/>
  <c r="H46" i="2"/>
  <c r="H9" i="2" s="1"/>
  <c r="T36" i="1" l="1"/>
  <c r="C72" i="2" s="1"/>
  <c r="D9" i="2"/>
  <c r="F9" i="2"/>
  <c r="U10" i="1"/>
  <c r="H36" i="2"/>
  <c r="U15" i="1"/>
  <c r="U11" i="1"/>
  <c r="U16" i="1"/>
  <c r="U35" i="1"/>
  <c r="U30" i="1"/>
  <c r="U28" i="1"/>
  <c r="U22" i="1"/>
  <c r="U25" i="1"/>
  <c r="U23" i="1"/>
  <c r="U34" i="1"/>
  <c r="U29" i="1"/>
  <c r="U31" i="1"/>
  <c r="D10" i="2"/>
  <c r="F10" i="2"/>
  <c r="D27" i="2"/>
  <c r="F27" i="2"/>
  <c r="D5" i="2"/>
  <c r="F5" i="2"/>
  <c r="D11" i="2"/>
  <c r="F11" i="2"/>
  <c r="D12" i="2"/>
  <c r="F12" i="2"/>
  <c r="F49" i="2"/>
  <c r="D48" i="2"/>
  <c r="F48" i="2"/>
  <c r="B28" i="2"/>
  <c r="D49" i="2"/>
  <c r="B21" i="2"/>
  <c r="F65" i="2"/>
  <c r="D58" i="2"/>
  <c r="U19" i="1"/>
  <c r="U5" i="1"/>
  <c r="U26" i="1"/>
  <c r="U6" i="1"/>
  <c r="U9" i="1"/>
  <c r="U14" i="1"/>
  <c r="U18" i="1"/>
  <c r="U24" i="1"/>
  <c r="U20" i="1"/>
  <c r="U8" i="1"/>
  <c r="U33" i="1"/>
  <c r="U7" i="1"/>
  <c r="U4" i="1"/>
  <c r="U27" i="1"/>
  <c r="U32" i="1"/>
  <c r="U17" i="1"/>
  <c r="U12" i="1"/>
  <c r="U21" i="1"/>
  <c r="D42" i="2"/>
  <c r="F42" i="2"/>
  <c r="B23" i="2"/>
  <c r="D60" i="2"/>
  <c r="F60" i="2"/>
  <c r="B14" i="2"/>
  <c r="D51" i="2"/>
  <c r="F51" i="2"/>
  <c r="B73" i="2"/>
  <c r="D67" i="2"/>
  <c r="F67" i="2"/>
  <c r="B30" i="2"/>
  <c r="D59" i="2"/>
  <c r="F59" i="2"/>
  <c r="B22" i="2"/>
  <c r="B7" i="2"/>
  <c r="D44" i="2"/>
  <c r="F44" i="2"/>
  <c r="F72" i="2"/>
  <c r="D72" i="2"/>
  <c r="J64" i="2"/>
  <c r="B13" i="2"/>
  <c r="F50" i="2"/>
  <c r="D50" i="2"/>
  <c r="D66" i="2"/>
  <c r="B29" i="2"/>
  <c r="F29" i="2" s="1"/>
  <c r="F66" i="2"/>
  <c r="F53" i="2"/>
  <c r="B16" i="2"/>
  <c r="D53" i="2"/>
  <c r="D68" i="2"/>
  <c r="B31" i="2"/>
  <c r="F68" i="2"/>
  <c r="F43" i="2"/>
  <c r="D43" i="2"/>
  <c r="B6" i="2"/>
  <c r="F56" i="2"/>
  <c r="B19" i="2"/>
  <c r="D56" i="2"/>
  <c r="B34" i="2"/>
  <c r="D71" i="2"/>
  <c r="F71" i="2"/>
  <c r="F45" i="2"/>
  <c r="D45" i="2"/>
  <c r="B8" i="2"/>
  <c r="B33" i="2"/>
  <c r="F70" i="2"/>
  <c r="D70" i="2"/>
  <c r="F47" i="2"/>
  <c r="D47" i="2"/>
  <c r="D69" i="2"/>
  <c r="F69" i="2"/>
  <c r="B15" i="2"/>
  <c r="D52" i="2"/>
  <c r="F52" i="2"/>
  <c r="F57" i="2"/>
  <c r="D57" i="2"/>
  <c r="B20" i="2"/>
  <c r="F41" i="2"/>
  <c r="B4" i="2"/>
  <c r="D41" i="2"/>
  <c r="F46" i="2"/>
  <c r="D46" i="2"/>
  <c r="H73" i="2"/>
  <c r="D63" i="2"/>
  <c r="B26" i="2"/>
  <c r="F63" i="2"/>
  <c r="D55" i="2"/>
  <c r="B18" i="2"/>
  <c r="F55" i="2"/>
  <c r="D62" i="2"/>
  <c r="F62" i="2"/>
  <c r="B25" i="2"/>
  <c r="F54" i="2"/>
  <c r="B17" i="2"/>
  <c r="D54" i="2"/>
  <c r="C40" i="2"/>
  <c r="F61" i="2"/>
  <c r="D61" i="2"/>
  <c r="B24" i="2"/>
  <c r="J9" i="2" l="1"/>
  <c r="C70" i="2"/>
  <c r="C43" i="2"/>
  <c r="C54" i="2"/>
  <c r="C57" i="2"/>
  <c r="C71" i="2"/>
  <c r="C65" i="2"/>
  <c r="C55" i="2"/>
  <c r="C56" i="2"/>
  <c r="C66" i="2"/>
  <c r="C63" i="2"/>
  <c r="C49" i="2"/>
  <c r="C47" i="2"/>
  <c r="C10" i="2" s="1"/>
  <c r="C69" i="2"/>
  <c r="C60" i="2"/>
  <c r="C53" i="2"/>
  <c r="C44" i="2"/>
  <c r="I40" i="2"/>
  <c r="G40" i="2"/>
  <c r="E40" i="2"/>
  <c r="C41" i="2"/>
  <c r="C61" i="2"/>
  <c r="C64" i="2"/>
  <c r="C59" i="2"/>
  <c r="C62" i="2"/>
  <c r="C42" i="2"/>
  <c r="C46" i="2"/>
  <c r="C9" i="2" s="1"/>
  <c r="C68" i="2"/>
  <c r="C51" i="2"/>
  <c r="C52" i="2"/>
  <c r="C50" i="2"/>
  <c r="C45" i="2"/>
  <c r="C48" i="2"/>
  <c r="C58" i="2"/>
  <c r="C67" i="2"/>
  <c r="J40" i="2"/>
  <c r="B36" i="2"/>
  <c r="U36" i="1"/>
  <c r="J48" i="2"/>
  <c r="J12" i="2"/>
  <c r="J27" i="2"/>
  <c r="D18" i="2"/>
  <c r="F18" i="2"/>
  <c r="D34" i="2"/>
  <c r="F34" i="2"/>
  <c r="D14" i="2"/>
  <c r="F14" i="2"/>
  <c r="D15" i="2"/>
  <c r="F15" i="2"/>
  <c r="D19" i="2"/>
  <c r="F19" i="2"/>
  <c r="D35" i="2"/>
  <c r="F35" i="2"/>
  <c r="D30" i="2"/>
  <c r="F30" i="2"/>
  <c r="D28" i="2"/>
  <c r="F28" i="2"/>
  <c r="D24" i="2"/>
  <c r="F24" i="2"/>
  <c r="D26" i="2"/>
  <c r="F26" i="2"/>
  <c r="D4" i="2"/>
  <c r="F4" i="2"/>
  <c r="D32" i="2"/>
  <c r="F32" i="2"/>
  <c r="D8" i="2"/>
  <c r="F8" i="2"/>
  <c r="D29" i="2"/>
  <c r="D13" i="2"/>
  <c r="F13" i="2"/>
  <c r="D22" i="2"/>
  <c r="F22" i="2"/>
  <c r="D23" i="2"/>
  <c r="F23" i="2"/>
  <c r="D6" i="2"/>
  <c r="F6" i="2"/>
  <c r="D21" i="2"/>
  <c r="F21" i="2"/>
  <c r="D31" i="2"/>
  <c r="F31" i="2"/>
  <c r="D25" i="2"/>
  <c r="F25" i="2"/>
  <c r="D16" i="2"/>
  <c r="F16" i="2"/>
  <c r="D20" i="2"/>
  <c r="F20" i="2"/>
  <c r="D17" i="2"/>
  <c r="F17" i="2"/>
  <c r="D33" i="2"/>
  <c r="F33" i="2"/>
  <c r="D7" i="2"/>
  <c r="F7" i="2"/>
  <c r="J11" i="2"/>
  <c r="J65" i="2"/>
  <c r="J49" i="2"/>
  <c r="J58" i="2"/>
  <c r="J5" i="2"/>
  <c r="J42" i="2"/>
  <c r="J67" i="2"/>
  <c r="J71" i="2"/>
  <c r="J44" i="2"/>
  <c r="J68" i="2"/>
  <c r="J53" i="2"/>
  <c r="J66" i="2"/>
  <c r="J61" i="2"/>
  <c r="J72" i="2"/>
  <c r="J45" i="2"/>
  <c r="J54" i="2"/>
  <c r="J46" i="2"/>
  <c r="J52" i="2"/>
  <c r="J47" i="2"/>
  <c r="J56" i="2"/>
  <c r="F73" i="2"/>
  <c r="J62" i="2"/>
  <c r="J55" i="2"/>
  <c r="J63" i="2"/>
  <c r="J10" i="2"/>
  <c r="D73" i="2"/>
  <c r="J51" i="2"/>
  <c r="J60" i="2"/>
  <c r="J57" i="2"/>
  <c r="J59" i="2"/>
  <c r="J41" i="2"/>
  <c r="J69" i="2"/>
  <c r="J70" i="2"/>
  <c r="J43" i="2"/>
  <c r="J50" i="2"/>
  <c r="K40" i="2" l="1"/>
  <c r="L40" i="2" s="1"/>
  <c r="G72" i="2"/>
  <c r="E72" i="2"/>
  <c r="I72" i="2"/>
  <c r="I45" i="2"/>
  <c r="E45" i="2"/>
  <c r="G45" i="2"/>
  <c r="I68" i="2"/>
  <c r="G68" i="2"/>
  <c r="E68" i="2"/>
  <c r="I59" i="2"/>
  <c r="E59" i="2"/>
  <c r="G59" i="2"/>
  <c r="I44" i="2"/>
  <c r="E44" i="2"/>
  <c r="G44" i="2"/>
  <c r="E47" i="2"/>
  <c r="G47" i="2"/>
  <c r="I47" i="2"/>
  <c r="I56" i="2"/>
  <c r="G56" i="2"/>
  <c r="E56" i="2"/>
  <c r="G57" i="2"/>
  <c r="I57" i="2"/>
  <c r="E57" i="2"/>
  <c r="I67" i="2"/>
  <c r="E67" i="2"/>
  <c r="G67" i="2"/>
  <c r="I50" i="2"/>
  <c r="E50" i="2"/>
  <c r="G50" i="2"/>
  <c r="I46" i="2"/>
  <c r="E46" i="2"/>
  <c r="G46" i="2"/>
  <c r="E64" i="2"/>
  <c r="I64" i="2"/>
  <c r="G64" i="2"/>
  <c r="I53" i="2"/>
  <c r="E53" i="2"/>
  <c r="G53" i="2"/>
  <c r="G49" i="2"/>
  <c r="E49" i="2"/>
  <c r="I49" i="2"/>
  <c r="I55" i="2"/>
  <c r="E55" i="2"/>
  <c r="G55" i="2"/>
  <c r="I54" i="2"/>
  <c r="E54" i="2"/>
  <c r="G54" i="2"/>
  <c r="I58" i="2"/>
  <c r="E58" i="2"/>
  <c r="G58" i="2"/>
  <c r="G52" i="2"/>
  <c r="I52" i="2"/>
  <c r="E52" i="2"/>
  <c r="I42" i="2"/>
  <c r="E42" i="2"/>
  <c r="G42" i="2"/>
  <c r="C24" i="2"/>
  <c r="E61" i="2"/>
  <c r="G61" i="2"/>
  <c r="I61" i="2"/>
  <c r="G60" i="2"/>
  <c r="E60" i="2"/>
  <c r="I60" i="2"/>
  <c r="I63" i="2"/>
  <c r="E63" i="2"/>
  <c r="G63" i="2"/>
  <c r="G65" i="2"/>
  <c r="E65" i="2"/>
  <c r="I65" i="2"/>
  <c r="I43" i="2"/>
  <c r="E43" i="2"/>
  <c r="G43" i="2"/>
  <c r="E48" i="2"/>
  <c r="G48" i="2"/>
  <c r="I48" i="2"/>
  <c r="I51" i="2"/>
  <c r="E51" i="2"/>
  <c r="G51" i="2"/>
  <c r="I62" i="2"/>
  <c r="E62" i="2"/>
  <c r="G62" i="2"/>
  <c r="I41" i="2"/>
  <c r="E41" i="2"/>
  <c r="G41" i="2"/>
  <c r="I69" i="2"/>
  <c r="E69" i="2"/>
  <c r="G69" i="2"/>
  <c r="I66" i="2"/>
  <c r="E66" i="2"/>
  <c r="G66" i="2"/>
  <c r="I71" i="2"/>
  <c r="E71" i="2"/>
  <c r="G71" i="2"/>
  <c r="I70" i="2"/>
  <c r="E70" i="2"/>
  <c r="G70" i="2"/>
  <c r="D36" i="2"/>
  <c r="F36" i="2"/>
  <c r="J73" i="2"/>
  <c r="J15" i="2"/>
  <c r="J19" i="2"/>
  <c r="J14" i="2"/>
  <c r="J13" i="2"/>
  <c r="J24" i="2"/>
  <c r="J28" i="2"/>
  <c r="J35" i="2"/>
  <c r="J34" i="2"/>
  <c r="J7" i="2"/>
  <c r="J26" i="2"/>
  <c r="J30" i="2"/>
  <c r="J33" i="2"/>
  <c r="J25" i="2"/>
  <c r="J21" i="2"/>
  <c r="J6" i="2"/>
  <c r="J23" i="2"/>
  <c r="J8" i="2"/>
  <c r="J4" i="2"/>
  <c r="J31" i="2"/>
  <c r="J22" i="2"/>
  <c r="J29" i="2"/>
  <c r="J32" i="2"/>
  <c r="J18" i="2"/>
  <c r="J17" i="2"/>
  <c r="J16" i="2"/>
  <c r="J20" i="2"/>
  <c r="I73" i="2" l="1"/>
  <c r="E73" i="2"/>
  <c r="G73" i="2" s="1"/>
  <c r="G9" i="2"/>
  <c r="E9" i="2"/>
  <c r="I9" i="2"/>
  <c r="J36" i="2"/>
  <c r="C31" i="2"/>
  <c r="I31" i="2" s="1"/>
  <c r="C19" i="2"/>
  <c r="I19" i="2" s="1"/>
  <c r="C23" i="2"/>
  <c r="I23" i="2" s="1"/>
  <c r="C27" i="2"/>
  <c r="I27" i="2" s="1"/>
  <c r="C12" i="2"/>
  <c r="I12" i="2" s="1"/>
  <c r="C35" i="2"/>
  <c r="I35" i="2" s="1"/>
  <c r="I10" i="2"/>
  <c r="C4" i="2"/>
  <c r="I4" i="2" s="1"/>
  <c r="C8" i="2"/>
  <c r="I8" i="2" s="1"/>
  <c r="C15" i="2"/>
  <c r="I15" i="2" s="1"/>
  <c r="C13" i="2"/>
  <c r="I13" i="2" s="1"/>
  <c r="C3" i="2"/>
  <c r="C32" i="2"/>
  <c r="I32" i="2" s="1"/>
  <c r="C7" i="2"/>
  <c r="I7" i="2" s="1"/>
  <c r="C25" i="2"/>
  <c r="I25" i="2" s="1"/>
  <c r="C11" i="2"/>
  <c r="I11" i="2" s="1"/>
  <c r="C17" i="2"/>
  <c r="I17" i="2" s="1"/>
  <c r="C21" i="2"/>
  <c r="I21" i="2" s="1"/>
  <c r="C5" i="2"/>
  <c r="I5" i="2" s="1"/>
  <c r="C33" i="2"/>
  <c r="I33" i="2" s="1"/>
  <c r="C18" i="2"/>
  <c r="I18" i="2" s="1"/>
  <c r="C6" i="2"/>
  <c r="I6" i="2" s="1"/>
  <c r="C14" i="2"/>
  <c r="I14" i="2" s="1"/>
  <c r="C29" i="2"/>
  <c r="I29" i="2" s="1"/>
  <c r="C34" i="2"/>
  <c r="I34" i="2" s="1"/>
  <c r="C28" i="2"/>
  <c r="I28" i="2" s="1"/>
  <c r="C22" i="2"/>
  <c r="I22" i="2" s="1"/>
  <c r="C16" i="2"/>
  <c r="I16" i="2" s="1"/>
  <c r="C26" i="2"/>
  <c r="I26" i="2" s="1"/>
  <c r="C20" i="2"/>
  <c r="I20" i="2" s="1"/>
  <c r="C30" i="2"/>
  <c r="I30" i="2" s="1"/>
  <c r="I24" i="2"/>
  <c r="C36" i="2" l="1"/>
  <c r="K9" i="2"/>
  <c r="L9" i="2" s="1"/>
  <c r="G3" i="2"/>
  <c r="I3" i="2"/>
  <c r="I36" i="2" s="1"/>
  <c r="G20" i="2"/>
  <c r="E20" i="2"/>
  <c r="E22" i="2"/>
  <c r="G22" i="2"/>
  <c r="E29" i="2"/>
  <c r="G29" i="2"/>
  <c r="E6" i="2"/>
  <c r="G6" i="2"/>
  <c r="G18" i="2"/>
  <c r="E18" i="2"/>
  <c r="G33" i="2"/>
  <c r="E33" i="2"/>
  <c r="G5" i="2"/>
  <c r="E5" i="2"/>
  <c r="G21" i="2"/>
  <c r="E21" i="2"/>
  <c r="E17" i="2"/>
  <c r="G17" i="2"/>
  <c r="E11" i="2"/>
  <c r="G11" i="2"/>
  <c r="G25" i="2"/>
  <c r="E25" i="2"/>
  <c r="E7" i="2"/>
  <c r="G7" i="2"/>
  <c r="E32" i="2"/>
  <c r="G32" i="2"/>
  <c r="E3" i="2"/>
  <c r="G13" i="2"/>
  <c r="E13" i="2"/>
  <c r="E15" i="2"/>
  <c r="G15" i="2"/>
  <c r="G8" i="2"/>
  <c r="E8" i="2"/>
  <c r="E4" i="2"/>
  <c r="G4" i="2"/>
  <c r="E10" i="2"/>
  <c r="G10" i="2"/>
  <c r="G24" i="2"/>
  <c r="E24" i="2"/>
  <c r="G26" i="2"/>
  <c r="E26" i="2"/>
  <c r="G28" i="2"/>
  <c r="E28" i="2"/>
  <c r="G14" i="2"/>
  <c r="E14" i="2"/>
  <c r="G30" i="2"/>
  <c r="E30" i="2"/>
  <c r="E16" i="2"/>
  <c r="G16" i="2"/>
  <c r="E34" i="2"/>
  <c r="G34" i="2"/>
  <c r="E35" i="2"/>
  <c r="G35" i="2"/>
  <c r="E12" i="2"/>
  <c r="G12" i="2"/>
  <c r="E27" i="2"/>
  <c r="G27" i="2"/>
  <c r="E23" i="2"/>
  <c r="G23" i="2"/>
  <c r="G19" i="2"/>
  <c r="E19" i="2"/>
  <c r="G31" i="2"/>
  <c r="E31" i="2"/>
  <c r="G36" i="2" l="1"/>
  <c r="E36" i="2"/>
  <c r="K3" i="2"/>
  <c r="L3" i="2" l="1"/>
  <c r="K6" i="2" l="1"/>
  <c r="L6" i="2" s="1"/>
  <c r="K21" i="2"/>
  <c r="L21" i="2" s="1"/>
  <c r="K19" i="2"/>
  <c r="L19" i="2" s="1"/>
  <c r="K15" i="2"/>
  <c r="L15" i="2" s="1"/>
  <c r="K7" i="2"/>
  <c r="L7" i="2" s="1"/>
  <c r="K11" i="2"/>
  <c r="L11" i="2" s="1"/>
  <c r="K48" i="2"/>
  <c r="L48" i="2" s="1"/>
  <c r="K11" i="3" s="1"/>
  <c r="K34" i="2"/>
  <c r="L34" i="2" s="1"/>
  <c r="K20" i="2"/>
  <c r="L20" i="2" s="1"/>
  <c r="K23" i="2"/>
  <c r="L23" i="2" s="1"/>
  <c r="K22" i="2"/>
  <c r="L22" i="2" s="1"/>
  <c r="K29" i="2"/>
  <c r="L29" i="2" s="1"/>
  <c r="K27" i="2"/>
  <c r="L27" i="2" s="1"/>
  <c r="K28" i="2"/>
  <c r="L28" i="2" s="1"/>
  <c r="K14" i="2"/>
  <c r="L14" i="2" s="1"/>
  <c r="K16" i="2"/>
  <c r="L16" i="2" s="1"/>
  <c r="K8" i="2"/>
  <c r="L8" i="2" s="1"/>
  <c r="K17" i="2"/>
  <c r="L17" i="2" s="1"/>
  <c r="K13" i="2"/>
  <c r="L13" i="2" s="1"/>
  <c r="K5" i="2"/>
  <c r="L5" i="2" s="1"/>
  <c r="K25" i="2"/>
  <c r="L25" i="2" s="1"/>
  <c r="K12" i="2"/>
  <c r="L12" i="2" s="1"/>
  <c r="K10" i="2"/>
  <c r="L10" i="2" s="1"/>
  <c r="K18" i="2"/>
  <c r="L18" i="2" s="1"/>
  <c r="K24" i="2"/>
  <c r="L24" i="2" s="1"/>
  <c r="K59" i="2" l="1"/>
  <c r="L59" i="2" s="1"/>
  <c r="K22" i="3" s="1"/>
  <c r="K71" i="2"/>
  <c r="L71" i="2" s="1"/>
  <c r="K34" i="3" s="1"/>
  <c r="K61" i="2"/>
  <c r="L61" i="2" s="1"/>
  <c r="K24" i="3" s="1"/>
  <c r="K46" i="2"/>
  <c r="L46" i="2" s="1"/>
  <c r="K9" i="3" s="1"/>
  <c r="K49" i="2"/>
  <c r="L49" i="2" s="1"/>
  <c r="K12" i="3" s="1"/>
  <c r="K47" i="2"/>
  <c r="L47" i="2" s="1"/>
  <c r="K10" i="3" s="1"/>
  <c r="K54" i="2"/>
  <c r="L54" i="2" s="1"/>
  <c r="K17" i="3" s="1"/>
  <c r="K51" i="2"/>
  <c r="L51" i="2" s="1"/>
  <c r="K14" i="3" s="1"/>
  <c r="K66" i="2"/>
  <c r="L66" i="2" s="1"/>
  <c r="K29" i="3" s="1"/>
  <c r="K44" i="2"/>
  <c r="L44" i="2" s="1"/>
  <c r="K7" i="3" s="1"/>
  <c r="K33" i="2"/>
  <c r="L33" i="2" s="1"/>
  <c r="K62" i="2"/>
  <c r="L62" i="2" s="1"/>
  <c r="K25" i="3" s="1"/>
  <c r="K50" i="2"/>
  <c r="L50" i="2" s="1"/>
  <c r="K13" i="3" s="1"/>
  <c r="K32" i="2"/>
  <c r="L32" i="2" s="1"/>
  <c r="K53" i="2"/>
  <c r="L53" i="2" s="1"/>
  <c r="K16" i="3" s="1"/>
  <c r="K64" i="2"/>
  <c r="L64" i="2" s="1"/>
  <c r="K27" i="3" s="1"/>
  <c r="K60" i="2"/>
  <c r="L60" i="2" s="1"/>
  <c r="K23" i="3" s="1"/>
  <c r="K56" i="2"/>
  <c r="L56" i="2" s="1"/>
  <c r="K19" i="3" s="1"/>
  <c r="K43" i="2"/>
  <c r="L43" i="2" s="1"/>
  <c r="K6" i="3" s="1"/>
  <c r="K55" i="2"/>
  <c r="L55" i="2" s="1"/>
  <c r="K18" i="3" s="1"/>
  <c r="K52" i="2"/>
  <c r="L52" i="2" s="1"/>
  <c r="K15" i="3" s="1"/>
  <c r="K45" i="2"/>
  <c r="L45" i="2" s="1"/>
  <c r="K8" i="3" s="1"/>
  <c r="K65" i="2"/>
  <c r="L65" i="2" s="1"/>
  <c r="K28" i="3" s="1"/>
  <c r="K58" i="2"/>
  <c r="L58" i="2" s="1"/>
  <c r="K21" i="3" s="1"/>
  <c r="K35" i="2"/>
  <c r="L35" i="2" s="1"/>
  <c r="K30" i="2"/>
  <c r="L30" i="2" s="1"/>
  <c r="K42" i="2"/>
  <c r="L42" i="2" s="1"/>
  <c r="K5" i="3" s="1"/>
  <c r="K31" i="2"/>
  <c r="L31" i="2" s="1"/>
  <c r="K41" i="2"/>
  <c r="K26" i="2"/>
  <c r="L26" i="2" s="1"/>
  <c r="K57" i="2"/>
  <c r="L57" i="2" s="1"/>
  <c r="K20" i="3" s="1"/>
  <c r="K68" i="2" l="1"/>
  <c r="L68" i="2" s="1"/>
  <c r="K31" i="3" s="1"/>
  <c r="L41" i="2"/>
  <c r="K4" i="3" s="1"/>
  <c r="K63" i="2"/>
  <c r="L63" i="2" s="1"/>
  <c r="K26" i="3" s="1"/>
  <c r="K72" i="2"/>
  <c r="L72" i="2" s="1"/>
  <c r="K67" i="2"/>
  <c r="L67" i="2" s="1"/>
  <c r="K30" i="3" s="1"/>
  <c r="K70" i="2"/>
  <c r="L70" i="2" s="1"/>
  <c r="K33" i="3" s="1"/>
  <c r="K69" i="2"/>
  <c r="L69" i="2" s="1"/>
  <c r="K32" i="3" s="1"/>
  <c r="K36" i="3" l="1"/>
  <c r="K35" i="3"/>
  <c r="K73" i="2"/>
  <c r="L73" i="2" s="1"/>
  <c r="K4" i="2"/>
  <c r="K36" i="2" s="1"/>
  <c r="L4" i="2" l="1"/>
  <c r="L36" i="2" s="1"/>
</calcChain>
</file>

<file path=xl/sharedStrings.xml><?xml version="1.0" encoding="utf-8"?>
<sst xmlns="http://schemas.openxmlformats.org/spreadsheetml/2006/main" count="423" uniqueCount="161">
  <si>
    <t>% Tram Boardings</t>
  </si>
  <si>
    <t>% LUL Exits</t>
  </si>
  <si>
    <t>% DLR Exits</t>
  </si>
  <si>
    <t>BOROUGH</t>
  </si>
  <si>
    <t>Barking &amp; Dagenham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</si>
  <si>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</si>
  <si>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</si>
  <si>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</si>
  <si>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</si>
  <si>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</si>
  <si>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</si>
  <si>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</si>
  <si>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</si>
  <si>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Enfield</t>
  </si>
  <si>
    <t>Greenwich</t>
  </si>
  <si>
    <t>Hackney</t>
  </si>
  <si>
    <t>Hammersmith &amp; Fulham</t>
  </si>
  <si>
    <t>Haringey</t>
  </si>
  <si>
    <t>Harrow</t>
  </si>
  <si>
    <t>Havering</t>
  </si>
  <si>
    <t>Hillingdon</t>
  </si>
  <si>
    <t>Hounslow</t>
  </si>
  <si>
    <t>Islington</t>
  </si>
  <si>
    <t>Kensington &amp; Chelsea</t>
  </si>
  <si>
    <t>Kingston</t>
  </si>
  <si>
    <t>Lambeth</t>
  </si>
  <si>
    <t>Lewisham</t>
  </si>
  <si>
    <t>Merton</t>
  </si>
  <si>
    <t>Newham</t>
  </si>
  <si>
    <t>Redbridge</t>
  </si>
  <si>
    <t>Richmond</t>
  </si>
  <si>
    <t>Southwark</t>
  </si>
  <si>
    <t>Sutton</t>
  </si>
  <si>
    <t>Tower Hamlets</t>
  </si>
  <si>
    <t>Waltham Forest</t>
  </si>
  <si>
    <t>Wandsworth</t>
  </si>
  <si>
    <t>Westminster</t>
  </si>
  <si>
    <t>Total</t>
  </si>
  <si>
    <t>Non TFL service charges</t>
  </si>
  <si>
    <t>Total TFL charges</t>
  </si>
  <si>
    <t>Total overall</t>
  </si>
  <si>
    <t>NOTE</t>
  </si>
  <si>
    <t>2012-2013</t>
  </si>
  <si>
    <t>Authority</t>
  </si>
  <si>
    <t>Total per borough (£)</t>
  </si>
  <si>
    <t>Overall Total</t>
  </si>
  <si>
    <t>Total per borough (£)
Paid to TFL</t>
  </si>
  <si>
    <t>Total per borough (£)
Paid to London Councils</t>
  </si>
  <si>
    <t>TFL Instalments</t>
  </si>
  <si>
    <t xml:space="preserve">First </t>
  </si>
  <si>
    <t xml:space="preserve">Second </t>
  </si>
  <si>
    <t xml:space="preserve">Third </t>
  </si>
  <si>
    <t>Fourth</t>
  </si>
  <si>
    <t>2013-2014</t>
  </si>
  <si>
    <t>% LO Exits</t>
  </si>
  <si>
    <t>% NR Exits</t>
  </si>
  <si>
    <t>Non TFL buses and Reissue charges</t>
  </si>
  <si>
    <t>2014-2015</t>
  </si>
  <si>
    <t>Dates</t>
  </si>
  <si>
    <t>Value mil</t>
  </si>
  <si>
    <t>Formula Funding Percentage</t>
  </si>
  <si>
    <t>2015-2016</t>
  </si>
  <si>
    <t>% change 2012/13-2013/14</t>
  </si>
  <si>
    <t>% change 2013/14-2014/15</t>
  </si>
  <si>
    <t>% change 2014/15-2015/16</t>
  </si>
  <si>
    <t>1. TFL settlement does not include the cost of the am journeys</t>
  </si>
  <si>
    <t>Mode</t>
  </si>
  <si>
    <t>Bus</t>
  </si>
  <si>
    <t>London Underground</t>
  </si>
  <si>
    <t>DLR</t>
  </si>
  <si>
    <t>Tramlink</t>
  </si>
  <si>
    <t>London Overground</t>
  </si>
  <si>
    <t>Crossrail</t>
  </si>
  <si>
    <t>Greater Anglia (LO)</t>
  </si>
  <si>
    <t xml:space="preserve">Total Settlement </t>
  </si>
  <si>
    <t>National Rail (ATOC)</t>
  </si>
  <si>
    <t>Other Bus Operators (LSP routes)</t>
  </si>
  <si>
    <t>Reissue Costs</t>
  </si>
  <si>
    <t>Non TfL total</t>
  </si>
  <si>
    <t>London Councils Instalments</t>
  </si>
  <si>
    <t>2016-2017</t>
  </si>
  <si>
    <t>% change 2015/16-2016/17</t>
  </si>
  <si>
    <r>
      <rPr>
        <b/>
        <sz val="9"/>
        <color indexed="10"/>
        <rFont val="Arial"/>
        <family val="2"/>
      </rPr>
      <t>VALID PASSES COUNTED</t>
    </r>
    <r>
      <rPr>
        <b/>
        <sz val="9"/>
        <rFont val="Arial"/>
        <family val="2"/>
      </rPr>
      <t xml:space="preserve"> AS AT 31 May 2016</t>
    </r>
  </si>
  <si>
    <t>CODE</t>
  </si>
  <si>
    <t xml:space="preserve">Elderly </t>
  </si>
  <si>
    <t xml:space="preserve">Disabled </t>
  </si>
  <si>
    <t xml:space="preserve">Discretionary disabled </t>
  </si>
  <si>
    <t xml:space="preserve">TOTAL </t>
  </si>
  <si>
    <t>BND</t>
  </si>
  <si>
    <t>BAR</t>
  </si>
  <si>
    <t>BEX</t>
  </si>
  <si>
    <t>BRE</t>
  </si>
  <si>
    <t>BRO</t>
  </si>
  <si>
    <t>CAM</t>
  </si>
  <si>
    <t>LON</t>
  </si>
  <si>
    <t>CRO</t>
  </si>
  <si>
    <t>EAL</t>
  </si>
  <si>
    <t>ENF</t>
  </si>
  <si>
    <t>GRE</t>
  </si>
  <si>
    <t>HAC</t>
  </si>
  <si>
    <t>HAM</t>
  </si>
  <si>
    <t>HGY</t>
  </si>
  <si>
    <t>HRW</t>
  </si>
  <si>
    <t>HAV</t>
  </si>
  <si>
    <t>HIL</t>
  </si>
  <si>
    <t>HOU</t>
  </si>
  <si>
    <t>ISL</t>
  </si>
  <si>
    <t>KEN</t>
  </si>
  <si>
    <t>KIN</t>
  </si>
  <si>
    <t>LAM</t>
  </si>
  <si>
    <t>LEW</t>
  </si>
  <si>
    <t>MER</t>
  </si>
  <si>
    <t>NEW</t>
  </si>
  <si>
    <t>RED</t>
  </si>
  <si>
    <t>RIC</t>
  </si>
  <si>
    <t>SOU</t>
  </si>
  <si>
    <t>SUT</t>
  </si>
  <si>
    <t>TOW</t>
  </si>
  <si>
    <t>WAL</t>
  </si>
  <si>
    <t>WAN</t>
  </si>
  <si>
    <t>WES</t>
  </si>
  <si>
    <r>
      <rPr>
        <b/>
        <sz val="9"/>
        <color indexed="10"/>
        <rFont val="Arial"/>
        <family val="2"/>
      </rPr>
      <t>VALID PASSES COUNTED</t>
    </r>
    <r>
      <rPr>
        <b/>
        <sz val="9"/>
        <rFont val="Arial"/>
        <family val="2"/>
      </rPr>
      <t xml:space="preserve"> AS AT 1 Jun 2015</t>
    </r>
  </si>
  <si>
    <t xml:space="preserve">Appendix 1:  2017/18 Apportionment by mode and borough </t>
  </si>
  <si>
    <t>2017/18 Bus Charge</t>
  </si>
  <si>
    <t>2017/18 Tram Charge</t>
  </si>
  <si>
    <t>2017/18 LUL Charge</t>
  </si>
  <si>
    <t>2017/18 DLR Charge</t>
  </si>
  <si>
    <t>2017/18 LO Charge</t>
  </si>
  <si>
    <t>2017/18 Crossrail Charge</t>
  </si>
  <si>
    <t>2017/18 Greater Anglia/LO Charge</t>
  </si>
  <si>
    <t>2017/18 NR Charge</t>
  </si>
  <si>
    <t>Retrospection for 2016/17</t>
  </si>
  <si>
    <t>TOTAL AMOUNT 2017/18</t>
  </si>
  <si>
    <t>Settlement 2017/18</t>
  </si>
  <si>
    <t xml:space="preserve">Total after retrospection </t>
  </si>
  <si>
    <t>% 2017/18 Bus Boardings</t>
  </si>
  <si>
    <t>% 2016/17 Bus Boardings</t>
  </si>
  <si>
    <t>Total for 2017/18 Scheme</t>
  </si>
  <si>
    <t>Appendix 2:  2017/18 Apportionment by quarter and borough</t>
  </si>
  <si>
    <t>2017-2018</t>
  </si>
  <si>
    <t>% change 2015/16-2016/18</t>
  </si>
  <si>
    <t>INCREASE YEAR ON YEAR: 2012/13 - 2017/18</t>
  </si>
  <si>
    <t>First payment 08/06/2017  (£)
Paid to TFL</t>
  </si>
  <si>
    <t>Second payment 07/09/2017 (£)
Paid to TFL</t>
  </si>
  <si>
    <t>Second payment 07/09/2017 (£)
Paid to London Councils</t>
  </si>
  <si>
    <t>First payment 08/06/2017   (£)
Paid to London Councils</t>
  </si>
  <si>
    <t xml:space="preserve"> Third payment 07/12/2017   (£)
Paid to TFL</t>
  </si>
  <si>
    <t>Third payment 07/12/2017   (£)
Paid to London Councils</t>
  </si>
  <si>
    <t>Fourth payment 08/03/2018 (£)
Paid to TFL</t>
  </si>
  <si>
    <t>Fourth payment 08/03/2018 (£)
Paid to London Councils</t>
  </si>
  <si>
    <t xml:space="preserve">First payment 08/06/2017  (£)
</t>
  </si>
  <si>
    <t xml:space="preserve">Second payment 07/09/2017 (£)
</t>
  </si>
  <si>
    <t xml:space="preserve"> Third payment 07/12/2017   (£)
</t>
  </si>
  <si>
    <t xml:space="preserve">Fourth payment 08/03/2018 (£)
</t>
  </si>
  <si>
    <t>Schedule 1</t>
  </si>
  <si>
    <t xml:space="preserve">Concessionary Fares 2017/2018 </t>
  </si>
  <si>
    <t>3. Tram, Underground, DLR, London Overground and NR costs are apportioned by respective usage.</t>
  </si>
  <si>
    <t xml:space="preserve">4. London Overground, Crossrail and London Overground/Greater Anglia costs are apportioned by London Overdround usage </t>
  </si>
  <si>
    <t>5. Non TFL buses and reissue elements are apportioned by proportion of the 2013/14 Formula Funding allocated to boroughs (as calculated by Central Government, which is fixed till 2020)</t>
  </si>
  <si>
    <t xml:space="preserve">2. Bus settlement includes £3.640 million refund for the 2016/17 financial year Bus Hopper discount. While the cost of £232.275 million for the 2017/18 is apportioned using the % of the 2017/18 Bus boardings (average of the most recent two full years July 2014 - June 2016), the refund is apportioned using the % of the 2016/17 Bus boardings (July 2013 - June 2015). </t>
  </si>
  <si>
    <t xml:space="preserve">Total per borough       (£)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</si>
</sst>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"/>
    <numFmt numFmtId="165" formatCode="#,##0_ ;[Red]\-#,##0\ "/>
    <numFmt numFmtId="166" formatCode="#,##0.00_ ;[Red]\-#,##0.00\ "/>
    <numFmt numFmtId="167" formatCode="&quot;£&quot;#,##0.00000"/>
    <numFmt numFmtId="168" formatCode="&quot;£&quot;#,##0.00"/>
    <numFmt numFmtId="169" formatCode="0.000%"/>
    <numFmt numFmtId="170" formatCode="0.0%"/>
    <numFmt numFmtId="171" formatCode="&quot;£&quot;#,##0.000"/>
    <numFmt numFmtId="172" formatCode="&quot;£&quot;#,##0.00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43">
    <xf numFmtId="0" fontId="0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8" fillId="0" borderId="33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34" applyNumberFormat="0" applyAlignment="0" applyProtection="0"/>
    <xf numFmtId="0" fontId="23" fillId="10" borderId="35" applyNumberFormat="0" applyAlignment="0" applyProtection="0"/>
    <xf numFmtId="0" fontId="24" fillId="10" borderId="34" applyNumberFormat="0" applyAlignment="0" applyProtection="0"/>
    <xf numFmtId="0" fontId="25" fillId="0" borderId="36" applyNumberFormat="0" applyFill="0" applyAlignment="0" applyProtection="0"/>
    <xf numFmtId="0" fontId="26" fillId="11" borderId="3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39" applyNumberFormat="0" applyFill="0" applyAlignment="0" applyProtection="0"/>
    <xf numFmtId="0" fontId="3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55" borderId="40" applyNumberFormat="0" applyAlignment="0" applyProtection="0"/>
    <xf numFmtId="0" fontId="35" fillId="55" borderId="40" applyNumberFormat="0" applyAlignment="0" applyProtection="0"/>
    <xf numFmtId="0" fontId="35" fillId="55" borderId="40" applyNumberFormat="0" applyAlignment="0" applyProtection="0"/>
    <xf numFmtId="0" fontId="35" fillId="55" borderId="40" applyNumberFormat="0" applyAlignment="0" applyProtection="0"/>
    <xf numFmtId="0" fontId="36" fillId="56" borderId="41" applyNumberFormat="0" applyAlignment="0" applyProtection="0"/>
    <xf numFmtId="0" fontId="36" fillId="56" borderId="41" applyNumberFormat="0" applyAlignment="0" applyProtection="0"/>
    <xf numFmtId="0" fontId="36" fillId="56" borderId="41" applyNumberFormat="0" applyAlignment="0" applyProtection="0"/>
    <xf numFmtId="0" fontId="36" fillId="56" borderId="41" applyNumberFormat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42" applyNumberFormat="0" applyFill="0" applyAlignment="0" applyProtection="0"/>
    <xf numFmtId="0" fontId="39" fillId="0" borderId="42" applyNumberFormat="0" applyFill="0" applyAlignment="0" applyProtection="0"/>
    <xf numFmtId="0" fontId="39" fillId="0" borderId="42" applyNumberFormat="0" applyFill="0" applyAlignment="0" applyProtection="0"/>
    <xf numFmtId="0" fontId="39" fillId="0" borderId="42" applyNumberFormat="0" applyFill="0" applyAlignment="0" applyProtection="0"/>
    <xf numFmtId="0" fontId="40" fillId="0" borderId="43" applyNumberFormat="0" applyFill="0" applyAlignment="0" applyProtection="0"/>
    <xf numFmtId="0" fontId="40" fillId="0" borderId="43" applyNumberFormat="0" applyFill="0" applyAlignment="0" applyProtection="0"/>
    <xf numFmtId="0" fontId="40" fillId="0" borderId="43" applyNumberFormat="0" applyFill="0" applyAlignment="0" applyProtection="0"/>
    <xf numFmtId="0" fontId="40" fillId="0" borderId="43" applyNumberFormat="0" applyFill="0" applyAlignment="0" applyProtection="0"/>
    <xf numFmtId="0" fontId="41" fillId="0" borderId="44" applyNumberFormat="0" applyFill="0" applyAlignment="0" applyProtection="0"/>
    <xf numFmtId="0" fontId="41" fillId="0" borderId="44" applyNumberFormat="0" applyFill="0" applyAlignment="0" applyProtection="0"/>
    <xf numFmtId="0" fontId="41" fillId="0" borderId="44" applyNumberFormat="0" applyFill="0" applyAlignment="0" applyProtection="0"/>
    <xf numFmtId="0" fontId="41" fillId="0" borderId="44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2" borderId="40" applyNumberFormat="0" applyAlignment="0" applyProtection="0"/>
    <xf numFmtId="0" fontId="42" fillId="42" borderId="40" applyNumberFormat="0" applyAlignment="0" applyProtection="0"/>
    <xf numFmtId="0" fontId="42" fillId="42" borderId="40" applyNumberFormat="0" applyAlignment="0" applyProtection="0"/>
    <xf numFmtId="0" fontId="42" fillId="42" borderId="40" applyNumberFormat="0" applyAlignment="0" applyProtection="0"/>
    <xf numFmtId="0" fontId="43" fillId="0" borderId="45" applyNumberFormat="0" applyFill="0" applyAlignment="0" applyProtection="0"/>
    <xf numFmtId="0" fontId="43" fillId="0" borderId="45" applyNumberFormat="0" applyFill="0" applyAlignment="0" applyProtection="0"/>
    <xf numFmtId="0" fontId="43" fillId="0" borderId="45" applyNumberFormat="0" applyFill="0" applyAlignment="0" applyProtection="0"/>
    <xf numFmtId="0" fontId="43" fillId="0" borderId="45" applyNumberFormat="0" applyFill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58" borderId="46" applyNumberFormat="0" applyFont="0" applyAlignment="0" applyProtection="0"/>
    <xf numFmtId="0" fontId="8" fillId="58" borderId="46" applyNumberFormat="0" applyFont="0" applyAlignment="0" applyProtection="0"/>
    <xf numFmtId="0" fontId="8" fillId="58" borderId="46" applyNumberFormat="0" applyFont="0" applyAlignment="0" applyProtection="0"/>
    <xf numFmtId="0" fontId="8" fillId="58" borderId="46" applyNumberFormat="0" applyFont="0" applyAlignment="0" applyProtection="0"/>
    <xf numFmtId="0" fontId="8" fillId="58" borderId="46" applyNumberFormat="0" applyFont="0" applyAlignment="0" applyProtection="0"/>
    <xf numFmtId="0" fontId="8" fillId="58" borderId="46" applyNumberFormat="0" applyFont="0" applyAlignment="0" applyProtection="0"/>
    <xf numFmtId="0" fontId="31" fillId="58" borderId="46" applyNumberFormat="0" applyFont="0" applyAlignment="0" applyProtection="0"/>
    <xf numFmtId="0" fontId="8" fillId="58" borderId="46" applyNumberFormat="0" applyFont="0" applyAlignment="0" applyProtection="0"/>
    <xf numFmtId="0" fontId="8" fillId="58" borderId="46" applyNumberFormat="0" applyFont="0" applyAlignment="0" applyProtection="0"/>
    <xf numFmtId="0" fontId="45" fillId="55" borderId="47" applyNumberFormat="0" applyAlignment="0" applyProtection="0"/>
    <xf numFmtId="0" fontId="45" fillId="55" borderId="47" applyNumberFormat="0" applyAlignment="0" applyProtection="0"/>
    <xf numFmtId="0" fontId="45" fillId="55" borderId="47" applyNumberFormat="0" applyAlignment="0" applyProtection="0"/>
    <xf numFmtId="0" fontId="45" fillId="55" borderId="47" applyNumberFormat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48" applyNumberFormat="0" applyFill="0" applyAlignment="0" applyProtection="0"/>
    <xf numFmtId="0" fontId="47" fillId="0" borderId="48" applyNumberFormat="0" applyFill="0" applyAlignment="0" applyProtection="0"/>
    <xf numFmtId="0" fontId="47" fillId="0" borderId="48" applyNumberFormat="0" applyFill="0" applyAlignment="0" applyProtection="0"/>
    <xf numFmtId="0" fontId="47" fillId="0" borderId="4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" fillId="12" borderId="38" applyNumberFormat="0" applyFont="0" applyAlignment="0" applyProtection="0"/>
    <xf numFmtId="0" fontId="3" fillId="0" borderId="0"/>
  </cellStyleXfs>
  <cellXfs count="215">
    <xf numFmtId="0" fontId="0" fillId="0" borderId="0" xfId="0"/>
    <xf numFmtId="0" fontId="5" fillId="2" borderId="14" xfId="0" applyFont="1" applyFill="1" applyBorder="1"/>
    <xf numFmtId="0" fontId="5" fillId="0" borderId="14" xfId="0" applyFont="1" applyBorder="1"/>
    <xf numFmtId="165" fontId="6" fillId="0" borderId="14" xfId="0" applyNumberFormat="1" applyFont="1" applyBorder="1"/>
    <xf numFmtId="0" fontId="5" fillId="5" borderId="14" xfId="0" applyFont="1" applyFill="1" applyBorder="1"/>
    <xf numFmtId="165" fontId="6" fillId="5" borderId="14" xfId="0" applyNumberFormat="1" applyFont="1" applyFill="1" applyBorder="1"/>
    <xf numFmtId="165" fontId="6" fillId="0" borderId="14" xfId="0" applyNumberFormat="1" applyFont="1" applyFill="1" applyBorder="1"/>
    <xf numFmtId="165" fontId="6" fillId="0" borderId="3" xfId="0" applyNumberFormat="1" applyFont="1" applyBorder="1"/>
    <xf numFmtId="165" fontId="6" fillId="5" borderId="3" xfId="0" applyNumberFormat="1" applyFont="1" applyFill="1" applyBorder="1"/>
    <xf numFmtId="165" fontId="6" fillId="0" borderId="3" xfId="0" applyNumberFormat="1" applyFont="1" applyFill="1" applyBorder="1"/>
    <xf numFmtId="165" fontId="6" fillId="0" borderId="15" xfId="0" applyNumberFormat="1" applyFont="1" applyBorder="1"/>
    <xf numFmtId="165" fontId="6" fillId="0" borderId="16" xfId="0" applyNumberFormat="1" applyFont="1" applyBorder="1"/>
    <xf numFmtId="165" fontId="6" fillId="5" borderId="15" xfId="0" applyNumberFormat="1" applyFont="1" applyFill="1" applyBorder="1"/>
    <xf numFmtId="165" fontId="6" fillId="5" borderId="16" xfId="0" applyNumberFormat="1" applyFont="1" applyFill="1" applyBorder="1"/>
    <xf numFmtId="165" fontId="6" fillId="0" borderId="15" xfId="0" applyNumberFormat="1" applyFont="1" applyFill="1" applyBorder="1"/>
    <xf numFmtId="165" fontId="6" fillId="0" borderId="16" xfId="0" applyNumberFormat="1" applyFont="1" applyFill="1" applyBorder="1"/>
    <xf numFmtId="0" fontId="7" fillId="0" borderId="0" xfId="0" applyFont="1"/>
    <xf numFmtId="0" fontId="6" fillId="0" borderId="0" xfId="0" applyFont="1"/>
    <xf numFmtId="164" fontId="7" fillId="0" borderId="0" xfId="0" applyNumberFormat="1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0" fontId="4" fillId="2" borderId="8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3" fontId="4" fillId="0" borderId="2" xfId="0" applyNumberFormat="1" applyFont="1" applyFill="1" applyBorder="1"/>
    <xf numFmtId="3" fontId="4" fillId="4" borderId="3" xfId="0" applyNumberFormat="1" applyFont="1" applyFill="1" applyBorder="1"/>
    <xf numFmtId="3" fontId="4" fillId="0" borderId="3" xfId="0" applyNumberFormat="1" applyFont="1" applyFill="1" applyBorder="1"/>
    <xf numFmtId="3" fontId="4" fillId="3" borderId="3" xfId="0" applyNumberFormat="1" applyFont="1" applyFill="1" applyBorder="1"/>
    <xf numFmtId="3" fontId="4" fillId="3" borderId="4" xfId="0" applyNumberFormat="1" applyFont="1" applyFill="1" applyBorder="1"/>
    <xf numFmtId="3" fontId="4" fillId="2" borderId="9" xfId="0" applyNumberFormat="1" applyFont="1" applyFill="1" applyBorder="1"/>
    <xf numFmtId="164" fontId="4" fillId="2" borderId="8" xfId="0" applyNumberFormat="1" applyFont="1" applyFill="1" applyBorder="1"/>
    <xf numFmtId="3" fontId="4" fillId="0" borderId="0" xfId="0" applyNumberFormat="1" applyFont="1" applyFill="1" applyBorder="1"/>
    <xf numFmtId="3" fontId="8" fillId="0" borderId="0" xfId="0" applyNumberFormat="1" applyFont="1" applyFill="1" applyBorder="1"/>
    <xf numFmtId="3" fontId="4" fillId="0" borderId="17" xfId="0" applyNumberFormat="1" applyFont="1" applyFill="1" applyBorder="1"/>
    <xf numFmtId="164" fontId="6" fillId="3" borderId="17" xfId="0" applyNumberFormat="1" applyFont="1" applyFill="1" applyBorder="1"/>
    <xf numFmtId="10" fontId="6" fillId="3" borderId="17" xfId="1" applyNumberFormat="1" applyFont="1" applyFill="1" applyBorder="1"/>
    <xf numFmtId="164" fontId="6" fillId="3" borderId="6" xfId="0" applyNumberFormat="1" applyFont="1" applyFill="1" applyBorder="1"/>
    <xf numFmtId="3" fontId="4" fillId="4" borderId="18" xfId="0" applyNumberFormat="1" applyFont="1" applyFill="1" applyBorder="1"/>
    <xf numFmtId="164" fontId="6" fillId="4" borderId="17" xfId="0" applyNumberFormat="1" applyFont="1" applyFill="1" applyBorder="1"/>
    <xf numFmtId="10" fontId="6" fillId="4" borderId="17" xfId="1" applyNumberFormat="1" applyFont="1" applyFill="1" applyBorder="1"/>
    <xf numFmtId="164" fontId="6" fillId="4" borderId="6" xfId="0" applyNumberFormat="1" applyFont="1" applyFill="1" applyBorder="1"/>
    <xf numFmtId="164" fontId="4" fillId="2" borderId="9" xfId="0" applyNumberFormat="1" applyFont="1" applyFill="1" applyBorder="1"/>
    <xf numFmtId="10" fontId="4" fillId="2" borderId="9" xfId="1" applyNumberFormat="1" applyFont="1" applyFill="1" applyBorder="1"/>
    <xf numFmtId="0" fontId="9" fillId="0" borderId="0" xfId="0" applyFont="1"/>
    <xf numFmtId="164" fontId="9" fillId="0" borderId="0" xfId="0" applyNumberFormat="1" applyFont="1"/>
    <xf numFmtId="0" fontId="5" fillId="0" borderId="20" xfId="0" applyFont="1" applyBorder="1"/>
    <xf numFmtId="165" fontId="6" fillId="0" borderId="2" xfId="0" applyNumberFormat="1" applyFont="1" applyBorder="1"/>
    <xf numFmtId="165" fontId="6" fillId="0" borderId="1" xfId="0" applyNumberFormat="1" applyFont="1" applyBorder="1"/>
    <xf numFmtId="165" fontId="6" fillId="0" borderId="5" xfId="0" applyNumberFormat="1" applyFont="1" applyBorder="1"/>
    <xf numFmtId="0" fontId="5" fillId="2" borderId="11" xfId="0" applyFont="1" applyFill="1" applyBorder="1"/>
    <xf numFmtId="0" fontId="5" fillId="0" borderId="23" xfId="0" applyFont="1" applyBorder="1"/>
    <xf numFmtId="165" fontId="6" fillId="0" borderId="4" xfId="0" applyNumberFormat="1" applyFont="1" applyBorder="1"/>
    <xf numFmtId="165" fontId="6" fillId="0" borderId="23" xfId="0" applyNumberFormat="1" applyFont="1" applyBorder="1"/>
    <xf numFmtId="165" fontId="6" fillId="0" borderId="24" xfId="0" applyNumberFormat="1" applyFont="1" applyBorder="1"/>
    <xf numFmtId="165" fontId="6" fillId="0" borderId="25" xfId="0" applyNumberFormat="1" applyFont="1" applyBorder="1"/>
    <xf numFmtId="165" fontId="5" fillId="5" borderId="11" xfId="0" applyNumberFormat="1" applyFont="1" applyFill="1" applyBorder="1"/>
    <xf numFmtId="165" fontId="5" fillId="5" borderId="27" xfId="0" applyNumberFormat="1" applyFont="1" applyFill="1" applyBorder="1"/>
    <xf numFmtId="165" fontId="5" fillId="5" borderId="8" xfId="0" applyNumberFormat="1" applyFont="1" applyFill="1" applyBorder="1"/>
    <xf numFmtId="165" fontId="6" fillId="0" borderId="28" xfId="0" applyNumberFormat="1" applyFont="1" applyBorder="1"/>
    <xf numFmtId="165" fontId="6" fillId="5" borderId="22" xfId="0" applyNumberFormat="1" applyFont="1" applyFill="1" applyBorder="1"/>
    <xf numFmtId="3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justify" vertical="center" wrapText="1"/>
    </xf>
    <xf numFmtId="164" fontId="0" fillId="0" borderId="0" xfId="0" applyNumberFormat="1"/>
    <xf numFmtId="165" fontId="7" fillId="0" borderId="0" xfId="0" applyNumberFormat="1" applyFont="1"/>
    <xf numFmtId="166" fontId="6" fillId="0" borderId="28" xfId="0" applyNumberFormat="1" applyFont="1" applyBorder="1"/>
    <xf numFmtId="166" fontId="6" fillId="5" borderId="14" xfId="0" applyNumberFormat="1" applyFont="1" applyFill="1" applyBorder="1"/>
    <xf numFmtId="166" fontId="6" fillId="0" borderId="14" xfId="0" applyNumberFormat="1" applyFont="1" applyBorder="1"/>
    <xf numFmtId="166" fontId="6" fillId="0" borderId="14" xfId="0" applyNumberFormat="1" applyFont="1" applyFill="1" applyBorder="1"/>
    <xf numFmtId="166" fontId="6" fillId="0" borderId="23" xfId="0" applyNumberFormat="1" applyFont="1" applyBorder="1"/>
    <xf numFmtId="9" fontId="7" fillId="0" borderId="0" xfId="1" applyNumberFormat="1" applyFont="1"/>
    <xf numFmtId="15" fontId="11" fillId="0" borderId="0" xfId="0" applyNumberFormat="1" applyFont="1" applyAlignment="1">
      <alignment horizontal="justify" vertical="center" wrapText="1"/>
    </xf>
    <xf numFmtId="0" fontId="12" fillId="0" borderId="0" xfId="0" applyFont="1"/>
    <xf numFmtId="166" fontId="6" fillId="0" borderId="2" xfId="0" applyNumberFormat="1" applyFont="1" applyBorder="1"/>
    <xf numFmtId="166" fontId="6" fillId="0" borderId="1" xfId="0" applyNumberFormat="1" applyFont="1" applyBorder="1"/>
    <xf numFmtId="166" fontId="6" fillId="0" borderId="5" xfId="0" applyNumberFormat="1" applyFont="1" applyBorder="1"/>
    <xf numFmtId="166" fontId="6" fillId="0" borderId="6" xfId="0" applyNumberFormat="1" applyFont="1" applyBorder="1"/>
    <xf numFmtId="166" fontId="6" fillId="5" borderId="3" xfId="0" applyNumberFormat="1" applyFont="1" applyFill="1" applyBorder="1"/>
    <xf numFmtId="166" fontId="6" fillId="5" borderId="15" xfId="0" applyNumberFormat="1" applyFont="1" applyFill="1" applyBorder="1"/>
    <xf numFmtId="166" fontId="6" fillId="5" borderId="16" xfId="0" applyNumberFormat="1" applyFont="1" applyFill="1" applyBorder="1"/>
    <xf numFmtId="166" fontId="6" fillId="5" borderId="19" xfId="0" applyNumberFormat="1" applyFont="1" applyFill="1" applyBorder="1"/>
    <xf numFmtId="166" fontId="6" fillId="0" borderId="3" xfId="0" applyNumberFormat="1" applyFont="1" applyBorder="1"/>
    <xf numFmtId="166" fontId="6" fillId="0" borderId="15" xfId="0" applyNumberFormat="1" applyFont="1" applyBorder="1"/>
    <xf numFmtId="166" fontId="6" fillId="0" borderId="16" xfId="0" applyNumberFormat="1" applyFont="1" applyBorder="1"/>
    <xf numFmtId="166" fontId="6" fillId="0" borderId="19" xfId="0" applyNumberFormat="1" applyFont="1" applyBorder="1"/>
    <xf numFmtId="166" fontId="6" fillId="0" borderId="3" xfId="0" applyNumberFormat="1" applyFont="1" applyFill="1" applyBorder="1"/>
    <xf numFmtId="166" fontId="6" fillId="0" borderId="15" xfId="0" applyNumberFormat="1" applyFont="1" applyFill="1" applyBorder="1"/>
    <xf numFmtId="166" fontId="6" fillId="0" borderId="16" xfId="0" applyNumberFormat="1" applyFont="1" applyFill="1" applyBorder="1"/>
    <xf numFmtId="166" fontId="6" fillId="0" borderId="19" xfId="0" applyNumberFormat="1" applyFont="1" applyFill="1" applyBorder="1"/>
    <xf numFmtId="166" fontId="6" fillId="0" borderId="4" xfId="0" applyNumberFormat="1" applyFont="1" applyBorder="1"/>
    <xf numFmtId="166" fontId="6" fillId="0" borderId="24" xfId="0" applyNumberFormat="1" applyFont="1" applyBorder="1"/>
    <xf numFmtId="166" fontId="6" fillId="0" borderId="25" xfId="0" applyNumberFormat="1" applyFont="1" applyBorder="1"/>
    <xf numFmtId="166" fontId="6" fillId="0" borderId="26" xfId="0" applyNumberFormat="1" applyFont="1" applyBorder="1"/>
    <xf numFmtId="14" fontId="8" fillId="0" borderId="0" xfId="0" applyNumberFormat="1" applyFont="1" applyAlignment="1">
      <alignment horizontal="left"/>
    </xf>
    <xf numFmtId="0" fontId="13" fillId="0" borderId="8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29" xfId="0" applyFont="1" applyBorder="1" applyAlignment="1">
      <alignment vertical="center"/>
    </xf>
    <xf numFmtId="9" fontId="7" fillId="0" borderId="0" xfId="0" applyNumberFormat="1" applyFont="1"/>
    <xf numFmtId="164" fontId="14" fillId="0" borderId="30" xfId="0" applyNumberFormat="1" applyFont="1" applyBorder="1" applyAlignment="1">
      <alignment horizontal="right" vertical="center"/>
    </xf>
    <xf numFmtId="0" fontId="8" fillId="0" borderId="0" xfId="0" applyFont="1" applyFill="1"/>
    <xf numFmtId="166" fontId="7" fillId="0" borderId="0" xfId="0" applyNumberFormat="1" applyFont="1"/>
    <xf numFmtId="167" fontId="7" fillId="0" borderId="0" xfId="0" applyNumberFormat="1" applyFont="1"/>
    <xf numFmtId="10" fontId="6" fillId="3" borderId="6" xfId="1" applyNumberFormat="1" applyFont="1" applyFill="1" applyBorder="1"/>
    <xf numFmtId="10" fontId="6" fillId="4" borderId="6" xfId="1" applyNumberFormat="1" applyFont="1" applyFill="1" applyBorder="1"/>
    <xf numFmtId="10" fontId="4" fillId="2" borderId="8" xfId="1" applyNumberFormat="1" applyFont="1" applyFill="1" applyBorder="1"/>
    <xf numFmtId="168" fontId="7" fillId="0" borderId="0" xfId="0" applyNumberFormat="1" applyFont="1"/>
    <xf numFmtId="9" fontId="7" fillId="0" borderId="0" xfId="1" applyFont="1"/>
    <xf numFmtId="0" fontId="49" fillId="2" borderId="50" xfId="0" applyFont="1" applyFill="1" applyBorder="1" applyAlignment="1">
      <alignment vertical="top" wrapText="1"/>
    </xf>
    <xf numFmtId="164" fontId="49" fillId="2" borderId="51" xfId="0" quotePrefix="1" applyNumberFormat="1" applyFont="1" applyFill="1" applyBorder="1" applyAlignment="1">
      <alignment horizontal="center" vertical="top" wrapText="1"/>
    </xf>
    <xf numFmtId="0" fontId="11" fillId="0" borderId="18" xfId="0" applyFont="1" applyFill="1" applyBorder="1"/>
    <xf numFmtId="0" fontId="10" fillId="0" borderId="0" xfId="0" applyFont="1"/>
    <xf numFmtId="0" fontId="51" fillId="0" borderId="9" xfId="0" applyFont="1" applyFill="1" applyBorder="1"/>
    <xf numFmtId="0" fontId="51" fillId="0" borderId="0" xfId="0" applyFont="1" applyFill="1" applyBorder="1"/>
    <xf numFmtId="0" fontId="51" fillId="0" borderId="50" xfId="0" applyFont="1" applyFill="1" applyBorder="1"/>
    <xf numFmtId="0" fontId="51" fillId="0" borderId="18" xfId="0" applyFont="1" applyFill="1" applyBorder="1"/>
    <xf numFmtId="0" fontId="11" fillId="0" borderId="53" xfId="0" applyFont="1" applyFill="1" applyBorder="1"/>
    <xf numFmtId="0" fontId="11" fillId="0" borderId="0" xfId="0" applyFont="1" applyFill="1"/>
    <xf numFmtId="0" fontId="51" fillId="60" borderId="9" xfId="0" applyFont="1" applyFill="1" applyBorder="1" applyAlignment="1">
      <alignment wrapText="1"/>
    </xf>
    <xf numFmtId="14" fontId="13" fillId="0" borderId="30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164" fontId="14" fillId="0" borderId="27" xfId="0" applyNumberFormat="1" applyFont="1" applyBorder="1" applyAlignment="1">
      <alignment horizontal="right" vertical="center"/>
    </xf>
    <xf numFmtId="10" fontId="7" fillId="0" borderId="0" xfId="0" applyNumberFormat="1" applyFont="1"/>
    <xf numFmtId="169" fontId="7" fillId="0" borderId="0" xfId="1" applyNumberFormat="1" applyFont="1"/>
    <xf numFmtId="0" fontId="49" fillId="0" borderId="0" xfId="0" applyFont="1" applyFill="1" applyBorder="1" applyAlignment="1"/>
    <xf numFmtId="0" fontId="49" fillId="0" borderId="0" xfId="0" applyFont="1" applyFill="1" applyBorder="1"/>
    <xf numFmtId="3" fontId="50" fillId="0" borderId="17" xfId="0" applyNumberFormat="1" applyFont="1" applyFill="1" applyBorder="1"/>
    <xf numFmtId="3" fontId="50" fillId="0" borderId="6" xfId="0" applyNumberFormat="1" applyFont="1" applyFill="1" applyBorder="1"/>
    <xf numFmtId="3" fontId="50" fillId="0" borderId="6" xfId="0" applyNumberFormat="1" applyFont="1" applyFill="1" applyBorder="1" applyAlignment="1">
      <alignment horizontal="center"/>
    </xf>
    <xf numFmtId="3" fontId="50" fillId="0" borderId="18" xfId="0" applyNumberFormat="1" applyFont="1" applyFill="1" applyBorder="1"/>
    <xf numFmtId="3" fontId="50" fillId="0" borderId="19" xfId="0" applyNumberFormat="1" applyFont="1" applyFill="1" applyBorder="1"/>
    <xf numFmtId="3" fontId="50" fillId="0" borderId="49" xfId="0" applyNumberFormat="1" applyFont="1" applyFill="1" applyBorder="1"/>
    <xf numFmtId="3" fontId="50" fillId="0" borderId="55" xfId="0" applyNumberFormat="1" applyFont="1" applyFill="1" applyBorder="1"/>
    <xf numFmtId="3" fontId="49" fillId="0" borderId="9" xfId="0" applyNumberFormat="1" applyFont="1" applyFill="1" applyBorder="1"/>
    <xf numFmtId="3" fontId="49" fillId="0" borderId="8" xfId="0" applyNumberFormat="1" applyFont="1" applyFill="1" applyBorder="1"/>
    <xf numFmtId="3" fontId="49" fillId="0" borderId="8" xfId="0" applyNumberFormat="1" applyFont="1" applyFill="1" applyBorder="1" applyAlignment="1">
      <alignment horizontal="center"/>
    </xf>
    <xf numFmtId="3" fontId="50" fillId="0" borderId="8" xfId="0" applyNumberFormat="1" applyFont="1" applyFill="1" applyBorder="1"/>
    <xf numFmtId="0" fontId="50" fillId="0" borderId="0" xfId="0" applyFont="1" applyFill="1" applyBorder="1"/>
    <xf numFmtId="0" fontId="49" fillId="59" borderId="9" xfId="0" applyFont="1" applyFill="1" applyBorder="1" applyAlignment="1">
      <alignment vertical="center" wrapText="1"/>
    </xf>
    <xf numFmtId="0" fontId="49" fillId="59" borderId="8" xfId="0" applyFont="1" applyFill="1" applyBorder="1" applyAlignment="1">
      <alignment vertical="center" wrapText="1"/>
    </xf>
    <xf numFmtId="0" fontId="50" fillId="59" borderId="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64" fontId="50" fillId="0" borderId="19" xfId="152" applyNumberFormat="1" applyFont="1" applyFill="1" applyBorder="1"/>
    <xf numFmtId="170" fontId="49" fillId="0" borderId="0" xfId="220" applyNumberFormat="1" applyFont="1" applyFill="1" applyBorder="1"/>
    <xf numFmtId="164" fontId="49" fillId="0" borderId="8" xfId="152" applyNumberFormat="1" applyFont="1" applyFill="1" applyBorder="1"/>
    <xf numFmtId="10" fontId="49" fillId="0" borderId="0" xfId="220" applyNumberFormat="1" applyFont="1" applyFill="1" applyBorder="1"/>
    <xf numFmtId="164" fontId="49" fillId="0" borderId="52" xfId="152" applyNumberFormat="1" applyFont="1" applyFill="1" applyBorder="1"/>
    <xf numFmtId="164" fontId="49" fillId="0" borderId="0" xfId="152" applyNumberFormat="1" applyFont="1" applyFill="1" applyBorder="1"/>
    <xf numFmtId="164" fontId="49" fillId="0" borderId="51" xfId="0" applyNumberFormat="1" applyFont="1" applyFill="1" applyBorder="1" applyAlignment="1">
      <alignment horizontal="right"/>
    </xf>
    <xf numFmtId="164" fontId="49" fillId="0" borderId="0" xfId="0" applyNumberFormat="1" applyFont="1" applyFill="1" applyBorder="1" applyAlignment="1">
      <alignment horizontal="left"/>
    </xf>
    <xf numFmtId="164" fontId="49" fillId="0" borderId="19" xfId="0" applyNumberFormat="1" applyFont="1" applyFill="1" applyBorder="1" applyAlignment="1">
      <alignment horizontal="right"/>
    </xf>
    <xf numFmtId="164" fontId="49" fillId="0" borderId="0" xfId="0" applyNumberFormat="1" applyFont="1" applyFill="1" applyBorder="1" applyAlignment="1">
      <alignment horizontal="right"/>
    </xf>
    <xf numFmtId="164" fontId="50" fillId="0" borderId="19" xfId="0" applyNumberFormat="1" applyFont="1" applyFill="1" applyBorder="1" applyAlignment="1">
      <alignment horizontal="right"/>
    </xf>
    <xf numFmtId="164" fontId="50" fillId="0" borderId="0" xfId="0" applyNumberFormat="1" applyFont="1" applyFill="1" applyBorder="1" applyAlignment="1">
      <alignment horizontal="right"/>
    </xf>
    <xf numFmtId="164" fontId="49" fillId="0" borderId="8" xfId="0" applyNumberFormat="1" applyFont="1" applyFill="1" applyBorder="1" applyAlignment="1">
      <alignment horizontal="right"/>
    </xf>
    <xf numFmtId="0" fontId="50" fillId="0" borderId="52" xfId="0" applyFont="1" applyFill="1" applyBorder="1"/>
    <xf numFmtId="164" fontId="49" fillId="0" borderId="8" xfId="0" applyNumberFormat="1" applyFont="1" applyFill="1" applyBorder="1"/>
    <xf numFmtId="0" fontId="53" fillId="0" borderId="0" xfId="0" applyFont="1" applyAlignment="1">
      <alignment vertical="center"/>
    </xf>
    <xf numFmtId="15" fontId="0" fillId="0" borderId="0" xfId="0" applyNumberFormat="1"/>
    <xf numFmtId="165" fontId="4" fillId="2" borderId="21" xfId="0" applyNumberFormat="1" applyFont="1" applyFill="1" applyBorder="1" applyAlignment="1">
      <alignment horizontal="center" vertical="center" wrapText="1"/>
    </xf>
    <xf numFmtId="165" fontId="4" fillId="2" borderId="22" xfId="0" applyNumberFormat="1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5" fillId="2" borderId="11" xfId="0" applyNumberFormat="1" applyFont="1" applyFill="1" applyBorder="1" applyAlignment="1">
      <alignment horizontal="center" vertical="center" wrapText="1"/>
    </xf>
    <xf numFmtId="165" fontId="5" fillId="2" borderId="13" xfId="0" applyNumberFormat="1" applyFont="1" applyFill="1" applyBorder="1" applyAlignment="1">
      <alignment horizontal="center" vertical="center" wrapText="1"/>
    </xf>
    <xf numFmtId="165" fontId="5" fillId="2" borderId="8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8" fillId="0" borderId="0" xfId="0" applyFont="1"/>
    <xf numFmtId="1" fontId="7" fillId="0" borderId="0" xfId="0" applyNumberFormat="1" applyFont="1"/>
    <xf numFmtId="165" fontId="5" fillId="0" borderId="6" xfId="0" applyNumberFormat="1" applyFont="1" applyBorder="1"/>
    <xf numFmtId="165" fontId="5" fillId="5" borderId="19" xfId="0" applyNumberFormat="1" applyFont="1" applyFill="1" applyBorder="1"/>
    <xf numFmtId="165" fontId="5" fillId="0" borderId="19" xfId="0" applyNumberFormat="1" applyFont="1" applyBorder="1"/>
    <xf numFmtId="165" fontId="5" fillId="0" borderId="19" xfId="0" applyNumberFormat="1" applyFont="1" applyFill="1" applyBorder="1"/>
    <xf numFmtId="165" fontId="5" fillId="0" borderId="26" xfId="0" applyNumberFormat="1" applyFont="1" applyBorder="1"/>
    <xf numFmtId="165" fontId="5" fillId="5" borderId="22" xfId="0" applyNumberFormat="1" applyFont="1" applyFill="1" applyBorder="1"/>
    <xf numFmtId="0" fontId="55" fillId="0" borderId="0" xfId="0" applyFont="1"/>
    <xf numFmtId="0" fontId="56" fillId="0" borderId="0" xfId="0" applyFont="1"/>
    <xf numFmtId="171" fontId="7" fillId="0" borderId="0" xfId="0" applyNumberFormat="1" applyFont="1"/>
    <xf numFmtId="172" fontId="7" fillId="0" borderId="0" xfId="0" applyNumberFormat="1" applyFont="1"/>
    <xf numFmtId="10" fontId="7" fillId="0" borderId="1" xfId="0" applyNumberFormat="1" applyFont="1" applyFill="1" applyBorder="1" applyAlignment="1">
      <alignment horizontal="center"/>
    </xf>
    <xf numFmtId="10" fontId="7" fillId="0" borderId="7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64" fontId="7" fillId="0" borderId="5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10" fontId="8" fillId="0" borderId="6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10" fontId="7" fillId="4" borderId="7" xfId="0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164" fontId="7" fillId="4" borderId="5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7" fillId="4" borderId="6" xfId="0" applyNumberFormat="1" applyFont="1" applyFill="1" applyBorder="1" applyAlignment="1">
      <alignment horizontal="center"/>
    </xf>
    <xf numFmtId="10" fontId="8" fillId="4" borderId="6" xfId="0" applyNumberFormat="1" applyFont="1" applyFill="1" applyBorder="1" applyAlignment="1">
      <alignment horizontal="center"/>
    </xf>
    <xf numFmtId="164" fontId="7" fillId="4" borderId="7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9" fontId="4" fillId="2" borderId="8" xfId="0" applyNumberFormat="1" applyFont="1" applyFill="1" applyBorder="1" applyAlignment="1">
      <alignment horizontal="center"/>
    </xf>
    <xf numFmtId="9" fontId="4" fillId="2" borderId="11" xfId="0" applyNumberFormat="1" applyFont="1" applyFill="1" applyBorder="1" applyAlignment="1">
      <alignment horizontal="center"/>
    </xf>
    <xf numFmtId="9" fontId="4" fillId="2" borderId="1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54" fillId="0" borderId="0" xfId="0" applyFont="1" applyAlignment="1">
      <alignment horizontal="center" vertical="center"/>
    </xf>
    <xf numFmtId="0" fontId="54" fillId="0" borderId="56" xfId="0" applyFont="1" applyBorder="1" applyAlignment="1">
      <alignment horizontal="center" vertical="center"/>
    </xf>
    <xf numFmtId="165" fontId="5" fillId="0" borderId="1" xfId="0" applyNumberFormat="1" applyFont="1" applyBorder="1"/>
    <xf numFmtId="165" fontId="5" fillId="5" borderId="15" xfId="0" applyNumberFormat="1" applyFont="1" applyFill="1" applyBorder="1"/>
    <xf numFmtId="165" fontId="5" fillId="0" borderId="15" xfId="0" applyNumberFormat="1" applyFont="1" applyBorder="1"/>
    <xf numFmtId="165" fontId="5" fillId="0" borderId="15" xfId="0" applyNumberFormat="1" applyFont="1" applyFill="1" applyBorder="1"/>
    <xf numFmtId="165" fontId="5" fillId="0" borderId="24" xfId="0" applyNumberFormat="1" applyFont="1" applyBorder="1"/>
    <xf numFmtId="165" fontId="5" fillId="2" borderId="11" xfId="0" applyNumberFormat="1" applyFont="1" applyFill="1" applyBorder="1" applyAlignment="1">
      <alignment horizontal="left" vertical="center" wrapText="1"/>
    </xf>
  </cellXfs>
  <cellStyles count="243">
    <cellStyle name="20% - Accent1" xfId="19" builtinId="30" customBuiltin="1"/>
    <cellStyle name="20% - Accent1 2" xfId="44"/>
    <cellStyle name="20% - Accent1 3" xfId="45"/>
    <cellStyle name="20% - Accent1 4" xfId="46"/>
    <cellStyle name="20% - Accent1 5" xfId="43"/>
    <cellStyle name="20% - Accent2" xfId="23" builtinId="34" customBuiltin="1"/>
    <cellStyle name="20% - Accent2 2" xfId="48"/>
    <cellStyle name="20% - Accent2 3" xfId="49"/>
    <cellStyle name="20% - Accent2 4" xfId="50"/>
    <cellStyle name="20% - Accent2 5" xfId="47"/>
    <cellStyle name="20% - Accent3" xfId="27" builtinId="38" customBuiltin="1"/>
    <cellStyle name="20% - Accent3 2" xfId="52"/>
    <cellStyle name="20% - Accent3 3" xfId="53"/>
    <cellStyle name="20% - Accent3 4" xfId="54"/>
    <cellStyle name="20% - Accent3 5" xfId="51"/>
    <cellStyle name="20% - Accent4" xfId="31" builtinId="42" customBuiltin="1"/>
    <cellStyle name="20% - Accent4 2" xfId="56"/>
    <cellStyle name="20% - Accent4 3" xfId="57"/>
    <cellStyle name="20% - Accent4 4" xfId="58"/>
    <cellStyle name="20% - Accent4 5" xfId="55"/>
    <cellStyle name="20% - Accent5" xfId="35" builtinId="46" customBuiltin="1"/>
    <cellStyle name="20% - Accent5 2" xfId="60"/>
    <cellStyle name="20% - Accent5 3" xfId="61"/>
    <cellStyle name="20% - Accent5 4" xfId="62"/>
    <cellStyle name="20% - Accent5 5" xfId="59"/>
    <cellStyle name="20% - Accent6" xfId="39" builtinId="50" customBuiltin="1"/>
    <cellStyle name="20% - Accent6 2" xfId="64"/>
    <cellStyle name="20% - Accent6 3" xfId="65"/>
    <cellStyle name="20% - Accent6 4" xfId="66"/>
    <cellStyle name="20% - Accent6 5" xfId="63"/>
    <cellStyle name="40% - Accent1" xfId="20" builtinId="31" customBuiltin="1"/>
    <cellStyle name="40% - Accent1 2" xfId="68"/>
    <cellStyle name="40% - Accent1 3" xfId="69"/>
    <cellStyle name="40% - Accent1 4" xfId="70"/>
    <cellStyle name="40% - Accent1 5" xfId="67"/>
    <cellStyle name="40% - Accent2" xfId="24" builtinId="35" customBuiltin="1"/>
    <cellStyle name="40% - Accent2 2" xfId="72"/>
    <cellStyle name="40% - Accent2 3" xfId="73"/>
    <cellStyle name="40% - Accent2 4" xfId="74"/>
    <cellStyle name="40% - Accent2 5" xfId="71"/>
    <cellStyle name="40% - Accent3" xfId="28" builtinId="39" customBuiltin="1"/>
    <cellStyle name="40% - Accent3 2" xfId="76"/>
    <cellStyle name="40% - Accent3 3" xfId="77"/>
    <cellStyle name="40% - Accent3 4" xfId="78"/>
    <cellStyle name="40% - Accent3 5" xfId="75"/>
    <cellStyle name="40% - Accent4" xfId="32" builtinId="43" customBuiltin="1"/>
    <cellStyle name="40% - Accent4 2" xfId="80"/>
    <cellStyle name="40% - Accent4 3" xfId="81"/>
    <cellStyle name="40% - Accent4 4" xfId="82"/>
    <cellStyle name="40% - Accent4 5" xfId="79"/>
    <cellStyle name="40% - Accent5" xfId="36" builtinId="47" customBuiltin="1"/>
    <cellStyle name="40% - Accent5 2" xfId="84"/>
    <cellStyle name="40% - Accent5 3" xfId="85"/>
    <cellStyle name="40% - Accent5 4" xfId="86"/>
    <cellStyle name="40% - Accent5 5" xfId="83"/>
    <cellStyle name="40% - Accent6" xfId="40" builtinId="51" customBuiltin="1"/>
    <cellStyle name="40% - Accent6 2" xfId="88"/>
    <cellStyle name="40% - Accent6 3" xfId="89"/>
    <cellStyle name="40% - Accent6 4" xfId="90"/>
    <cellStyle name="40% - Accent6 5" xfId="87"/>
    <cellStyle name="60% - Accent1" xfId="21" builtinId="32" customBuiltin="1"/>
    <cellStyle name="60% - Accent1 2" xfId="92"/>
    <cellStyle name="60% - Accent1 3" xfId="93"/>
    <cellStyle name="60% - Accent1 4" xfId="94"/>
    <cellStyle name="60% - Accent1 5" xfId="91"/>
    <cellStyle name="60% - Accent2" xfId="25" builtinId="36" customBuiltin="1"/>
    <cellStyle name="60% - Accent2 2" xfId="96"/>
    <cellStyle name="60% - Accent2 3" xfId="97"/>
    <cellStyle name="60% - Accent2 4" xfId="98"/>
    <cellStyle name="60% - Accent2 5" xfId="95"/>
    <cellStyle name="60% - Accent3" xfId="29" builtinId="40" customBuiltin="1"/>
    <cellStyle name="60% - Accent3 2" xfId="100"/>
    <cellStyle name="60% - Accent3 3" xfId="101"/>
    <cellStyle name="60% - Accent3 4" xfId="102"/>
    <cellStyle name="60% - Accent3 5" xfId="99"/>
    <cellStyle name="60% - Accent4" xfId="33" builtinId="44" customBuiltin="1"/>
    <cellStyle name="60% - Accent4 2" xfId="104"/>
    <cellStyle name="60% - Accent4 3" xfId="105"/>
    <cellStyle name="60% - Accent4 4" xfId="106"/>
    <cellStyle name="60% - Accent4 5" xfId="103"/>
    <cellStyle name="60% - Accent5" xfId="37" builtinId="48" customBuiltin="1"/>
    <cellStyle name="60% - Accent5 2" xfId="108"/>
    <cellStyle name="60% - Accent5 3" xfId="109"/>
    <cellStyle name="60% - Accent5 4" xfId="110"/>
    <cellStyle name="60% - Accent5 5" xfId="107"/>
    <cellStyle name="60% - Accent6" xfId="41" builtinId="52" customBuiltin="1"/>
    <cellStyle name="60% - Accent6 2" xfId="112"/>
    <cellStyle name="60% - Accent6 3" xfId="113"/>
    <cellStyle name="60% - Accent6 4" xfId="114"/>
    <cellStyle name="60% - Accent6 5" xfId="111"/>
    <cellStyle name="Accent1" xfId="18" builtinId="29" customBuiltin="1"/>
    <cellStyle name="Accent1 2" xfId="116"/>
    <cellStyle name="Accent1 3" xfId="117"/>
    <cellStyle name="Accent1 4" xfId="118"/>
    <cellStyle name="Accent1 5" xfId="115"/>
    <cellStyle name="Accent2" xfId="22" builtinId="33" customBuiltin="1"/>
    <cellStyle name="Accent2 2" xfId="120"/>
    <cellStyle name="Accent2 3" xfId="121"/>
    <cellStyle name="Accent2 4" xfId="122"/>
    <cellStyle name="Accent2 5" xfId="119"/>
    <cellStyle name="Accent3" xfId="26" builtinId="37" customBuiltin="1"/>
    <cellStyle name="Accent3 2" xfId="124"/>
    <cellStyle name="Accent3 3" xfId="125"/>
    <cellStyle name="Accent3 4" xfId="126"/>
    <cellStyle name="Accent3 5" xfId="123"/>
    <cellStyle name="Accent4" xfId="30" builtinId="41" customBuiltin="1"/>
    <cellStyle name="Accent4 2" xfId="128"/>
    <cellStyle name="Accent4 3" xfId="129"/>
    <cellStyle name="Accent4 4" xfId="130"/>
    <cellStyle name="Accent4 5" xfId="127"/>
    <cellStyle name="Accent5" xfId="34" builtinId="45" customBuiltin="1"/>
    <cellStyle name="Accent5 2" xfId="132"/>
    <cellStyle name="Accent5 3" xfId="133"/>
    <cellStyle name="Accent5 4" xfId="134"/>
    <cellStyle name="Accent5 5" xfId="131"/>
    <cellStyle name="Accent6" xfId="38" builtinId="49" customBuiltin="1"/>
    <cellStyle name="Accent6 2" xfId="136"/>
    <cellStyle name="Accent6 3" xfId="137"/>
    <cellStyle name="Accent6 4" xfId="138"/>
    <cellStyle name="Accent6 5" xfId="135"/>
    <cellStyle name="Bad" xfId="8" builtinId="27" customBuiltin="1"/>
    <cellStyle name="Bad 2" xfId="140"/>
    <cellStyle name="Bad 3" xfId="141"/>
    <cellStyle name="Bad 4" xfId="142"/>
    <cellStyle name="Bad 5" xfId="139"/>
    <cellStyle name="Calculation" xfId="12" builtinId="22" customBuiltin="1"/>
    <cellStyle name="Calculation 2" xfId="144"/>
    <cellStyle name="Calculation 3" xfId="145"/>
    <cellStyle name="Calculation 4" xfId="146"/>
    <cellStyle name="Calculation 5" xfId="143"/>
    <cellStyle name="Check Cell" xfId="14" builtinId="23" customBuiltin="1"/>
    <cellStyle name="Check Cell 2" xfId="148"/>
    <cellStyle name="Check Cell 3" xfId="149"/>
    <cellStyle name="Check Cell 4" xfId="150"/>
    <cellStyle name="Check Cell 5" xfId="147"/>
    <cellStyle name="Comma 2" xfId="152"/>
    <cellStyle name="Comma 2 2" xfId="153"/>
    <cellStyle name="Comma 3" xfId="154"/>
    <cellStyle name="Comma 3 2" xfId="155"/>
    <cellStyle name="Comma 4" xfId="156"/>
    <cellStyle name="Comma 5" xfId="157"/>
    <cellStyle name="Comma 5 2" xfId="158"/>
    <cellStyle name="Comma 5 3" xfId="159"/>
    <cellStyle name="Comma 6" xfId="151"/>
    <cellStyle name="Currency 2" xfId="160"/>
    <cellStyle name="Explanatory Text" xfId="16" builtinId="53" customBuiltin="1"/>
    <cellStyle name="Explanatory Text 2" xfId="162"/>
    <cellStyle name="Explanatory Text 3" xfId="163"/>
    <cellStyle name="Explanatory Text 4" xfId="164"/>
    <cellStyle name="Explanatory Text 5" xfId="161"/>
    <cellStyle name="Good" xfId="7" builtinId="26" customBuiltin="1"/>
    <cellStyle name="Good 2" xfId="166"/>
    <cellStyle name="Good 3" xfId="167"/>
    <cellStyle name="Good 4" xfId="168"/>
    <cellStyle name="Good 5" xfId="165"/>
    <cellStyle name="Heading 1" xfId="3" builtinId="16" customBuiltin="1"/>
    <cellStyle name="Heading 1 2" xfId="170"/>
    <cellStyle name="Heading 1 3" xfId="171"/>
    <cellStyle name="Heading 1 4" xfId="172"/>
    <cellStyle name="Heading 1 5" xfId="169"/>
    <cellStyle name="Heading 2" xfId="4" builtinId="17" customBuiltin="1"/>
    <cellStyle name="Heading 2 2" xfId="174"/>
    <cellStyle name="Heading 2 3" xfId="175"/>
    <cellStyle name="Heading 2 4" xfId="176"/>
    <cellStyle name="Heading 2 5" xfId="173"/>
    <cellStyle name="Heading 3" xfId="5" builtinId="18" customBuiltin="1"/>
    <cellStyle name="Heading 3 2" xfId="178"/>
    <cellStyle name="Heading 3 3" xfId="179"/>
    <cellStyle name="Heading 3 4" xfId="180"/>
    <cellStyle name="Heading 3 5" xfId="177"/>
    <cellStyle name="Heading 4" xfId="6" builtinId="19" customBuiltin="1"/>
    <cellStyle name="Heading 4 2" xfId="182"/>
    <cellStyle name="Heading 4 3" xfId="183"/>
    <cellStyle name="Heading 4 4" xfId="184"/>
    <cellStyle name="Heading 4 5" xfId="181"/>
    <cellStyle name="Input" xfId="10" builtinId="20" customBuiltin="1"/>
    <cellStyle name="Input 2" xfId="186"/>
    <cellStyle name="Input 3" xfId="187"/>
    <cellStyle name="Input 4" xfId="188"/>
    <cellStyle name="Input 5" xfId="185"/>
    <cellStyle name="Linked Cell" xfId="13" builtinId="24" customBuiltin="1"/>
    <cellStyle name="Linked Cell 2" xfId="190"/>
    <cellStyle name="Linked Cell 3" xfId="191"/>
    <cellStyle name="Linked Cell 4" xfId="192"/>
    <cellStyle name="Linked Cell 5" xfId="189"/>
    <cellStyle name="Neutral" xfId="9" builtinId="28" customBuiltin="1"/>
    <cellStyle name="Neutral 2" xfId="194"/>
    <cellStyle name="Neutral 3" xfId="195"/>
    <cellStyle name="Neutral 4" xfId="196"/>
    <cellStyle name="Neutral 5" xfId="193"/>
    <cellStyle name="Normal" xfId="0" builtinId="0"/>
    <cellStyle name="Normal 2" xfId="197"/>
    <cellStyle name="Normal 2 2" xfId="198"/>
    <cellStyle name="Normal 3" xfId="199"/>
    <cellStyle name="Normal 4" xfId="200"/>
    <cellStyle name="Normal 5" xfId="201"/>
    <cellStyle name="Normal 6" xfId="202"/>
    <cellStyle name="Normal 7" xfId="203"/>
    <cellStyle name="Normal 7 2" xfId="204"/>
    <cellStyle name="Normal 7 3" xfId="205"/>
    <cellStyle name="Normal 8" xfId="42"/>
    <cellStyle name="Normal 9" xfId="242"/>
    <cellStyle name="Note 2" xfId="207"/>
    <cellStyle name="Note 2 2" xfId="208"/>
    <cellStyle name="Note 3" xfId="209"/>
    <cellStyle name="Note 3 2" xfId="210"/>
    <cellStyle name="Note 4" xfId="211"/>
    <cellStyle name="Note 5" xfId="212"/>
    <cellStyle name="Note 5 2" xfId="213"/>
    <cellStyle name="Note 5 3" xfId="214"/>
    <cellStyle name="Note 6" xfId="206"/>
    <cellStyle name="Note 7" xfId="241"/>
    <cellStyle name="Output" xfId="11" builtinId="21" customBuiltin="1"/>
    <cellStyle name="Output 2" xfId="216"/>
    <cellStyle name="Output 3" xfId="217"/>
    <cellStyle name="Output 4" xfId="218"/>
    <cellStyle name="Output 5" xfId="215"/>
    <cellStyle name="Percent" xfId="1" builtinId="5"/>
    <cellStyle name="Percent 2" xfId="220"/>
    <cellStyle name="Percent 2 2" xfId="221"/>
    <cellStyle name="Percent 3" xfId="222"/>
    <cellStyle name="Percent 4" xfId="223"/>
    <cellStyle name="Percent 5" xfId="224"/>
    <cellStyle name="Percent 6" xfId="225"/>
    <cellStyle name="Percent 6 2" xfId="226"/>
    <cellStyle name="Percent 6 3" xfId="227"/>
    <cellStyle name="Percent 7" xfId="228"/>
    <cellStyle name="Percent 8" xfId="219"/>
    <cellStyle name="Title" xfId="2" builtinId="15" customBuiltin="1"/>
    <cellStyle name="Title 2" xfId="230"/>
    <cellStyle name="Title 3" xfId="231"/>
    <cellStyle name="Title 4" xfId="232"/>
    <cellStyle name="Title 5" xfId="229"/>
    <cellStyle name="Total" xfId="17" builtinId="25" customBuiltin="1"/>
    <cellStyle name="Total 2" xfId="234"/>
    <cellStyle name="Total 3" xfId="235"/>
    <cellStyle name="Total 4" xfId="236"/>
    <cellStyle name="Total 5" xfId="233"/>
    <cellStyle name="Warning Text" xfId="15" builtinId="11" customBuiltin="1"/>
    <cellStyle name="Warning Text 2" xfId="238"/>
    <cellStyle name="Warning Text 3" xfId="239"/>
    <cellStyle name="Warning Text 4" xfId="240"/>
    <cellStyle name="Warning Text 5" xfId="23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P6" sqref="P6"/>
    </sheetView>
  </sheetViews>
  <sheetFormatPr defaultRowHeight="15" x14ac:dyDescent="0.25"/>
  <cols>
    <col min="1" max="1" width="23.42578125" customWidth="1"/>
    <col min="8" max="8" width="24.42578125" customWidth="1"/>
  </cols>
  <sheetData>
    <row r="1" spans="1:13" ht="15.75" thickBot="1" x14ac:dyDescent="0.3">
      <c r="A1" s="126" t="s">
        <v>121</v>
      </c>
      <c r="B1" s="127"/>
      <c r="C1" s="127"/>
      <c r="D1" s="127"/>
      <c r="E1" s="127"/>
      <c r="F1" s="127"/>
      <c r="H1" s="126" t="s">
        <v>82</v>
      </c>
      <c r="I1" s="127"/>
      <c r="J1" s="127"/>
      <c r="K1" s="127"/>
      <c r="L1" s="127"/>
      <c r="M1" s="127"/>
    </row>
    <row r="2" spans="1:13" ht="36.75" thickBot="1" x14ac:dyDescent="0.3">
      <c r="A2" s="140" t="s">
        <v>3</v>
      </c>
      <c r="B2" s="141" t="s">
        <v>83</v>
      </c>
      <c r="C2" s="142" t="s">
        <v>84</v>
      </c>
      <c r="D2" s="142" t="s">
        <v>85</v>
      </c>
      <c r="E2" s="142" t="s">
        <v>86</v>
      </c>
      <c r="F2" s="141" t="s">
        <v>87</v>
      </c>
      <c r="G2" s="143"/>
      <c r="H2" s="140" t="s">
        <v>3</v>
      </c>
      <c r="I2" s="141" t="s">
        <v>83</v>
      </c>
      <c r="J2" s="142" t="s">
        <v>84</v>
      </c>
      <c r="K2" s="142" t="s">
        <v>85</v>
      </c>
      <c r="L2" s="142" t="s">
        <v>86</v>
      </c>
      <c r="M2" s="141" t="s">
        <v>87</v>
      </c>
    </row>
    <row r="3" spans="1:13" x14ac:dyDescent="0.25">
      <c r="A3" s="128" t="s">
        <v>4</v>
      </c>
      <c r="B3" s="129" t="s">
        <v>88</v>
      </c>
      <c r="C3" s="130">
        <v>18240</v>
      </c>
      <c r="D3" s="130">
        <v>2639</v>
      </c>
      <c r="E3" s="130">
        <v>1</v>
      </c>
      <c r="F3" s="129">
        <f>SUM(C3:E3)</f>
        <v>20880</v>
      </c>
      <c r="H3" s="128" t="s">
        <v>4</v>
      </c>
      <c r="I3" s="129" t="s">
        <v>88</v>
      </c>
      <c r="J3" s="130">
        <v>18122</v>
      </c>
      <c r="K3" s="130">
        <v>2788</v>
      </c>
      <c r="L3" s="130">
        <v>0</v>
      </c>
      <c r="M3" s="129">
        <f>SUM(J3:L3)</f>
        <v>20910</v>
      </c>
    </row>
    <row r="4" spans="1:13" x14ac:dyDescent="0.25">
      <c r="A4" s="131" t="s">
        <v>5</v>
      </c>
      <c r="B4" s="132" t="s">
        <v>89</v>
      </c>
      <c r="C4" s="130">
        <v>53741</v>
      </c>
      <c r="D4" s="130">
        <v>8175</v>
      </c>
      <c r="E4" s="130">
        <v>5</v>
      </c>
      <c r="F4" s="129">
        <f t="shared" ref="F4:F35" si="0">SUM(C4:E4)</f>
        <v>61921</v>
      </c>
      <c r="H4" s="131" t="s">
        <v>5</v>
      </c>
      <c r="I4" s="132" t="s">
        <v>89</v>
      </c>
      <c r="J4" s="130">
        <v>54297</v>
      </c>
      <c r="K4" s="130">
        <v>7823</v>
      </c>
      <c r="L4" s="130">
        <v>17</v>
      </c>
      <c r="M4" s="129">
        <f t="shared" ref="M4:M35" si="1">SUM(J4:L4)</f>
        <v>62137</v>
      </c>
    </row>
    <row r="5" spans="1:13" x14ac:dyDescent="0.25">
      <c r="A5" s="131" t="s">
        <v>6</v>
      </c>
      <c r="B5" s="132" t="s">
        <v>90</v>
      </c>
      <c r="C5" s="130">
        <v>41239</v>
      </c>
      <c r="D5" s="130">
        <v>2511</v>
      </c>
      <c r="E5" s="130">
        <v>9</v>
      </c>
      <c r="F5" s="129">
        <f t="shared" si="0"/>
        <v>43759</v>
      </c>
      <c r="H5" s="131" t="s">
        <v>6</v>
      </c>
      <c r="I5" s="132" t="s">
        <v>90</v>
      </c>
      <c r="J5" s="130">
        <v>41138</v>
      </c>
      <c r="K5" s="130">
        <v>2616</v>
      </c>
      <c r="L5" s="130">
        <v>9</v>
      </c>
      <c r="M5" s="129">
        <f t="shared" si="1"/>
        <v>43763</v>
      </c>
    </row>
    <row r="6" spans="1:13" x14ac:dyDescent="0.25">
      <c r="A6" s="131" t="s">
        <v>7</v>
      </c>
      <c r="B6" s="132" t="s">
        <v>91</v>
      </c>
      <c r="C6" s="130">
        <v>38855</v>
      </c>
      <c r="D6" s="130">
        <v>5775</v>
      </c>
      <c r="E6" s="130">
        <v>386</v>
      </c>
      <c r="F6" s="129">
        <f t="shared" si="0"/>
        <v>45016</v>
      </c>
      <c r="H6" s="131" t="s">
        <v>7</v>
      </c>
      <c r="I6" s="132" t="s">
        <v>91</v>
      </c>
      <c r="J6" s="130">
        <v>39045</v>
      </c>
      <c r="K6" s="130">
        <v>6285</v>
      </c>
      <c r="L6" s="130">
        <v>469</v>
      </c>
      <c r="M6" s="129">
        <f t="shared" si="1"/>
        <v>45799</v>
      </c>
    </row>
    <row r="7" spans="1:13" x14ac:dyDescent="0.25">
      <c r="A7" s="131" t="s">
        <v>8</v>
      </c>
      <c r="B7" s="132" t="s">
        <v>92</v>
      </c>
      <c r="C7" s="130">
        <v>59756</v>
      </c>
      <c r="D7" s="130">
        <v>4356</v>
      </c>
      <c r="E7" s="130">
        <v>418</v>
      </c>
      <c r="F7" s="129">
        <f t="shared" si="0"/>
        <v>64530</v>
      </c>
      <c r="H7" s="131" t="s">
        <v>8</v>
      </c>
      <c r="I7" s="132" t="s">
        <v>92</v>
      </c>
      <c r="J7" s="130">
        <v>59575</v>
      </c>
      <c r="K7" s="130">
        <v>4285</v>
      </c>
      <c r="L7" s="130">
        <v>629</v>
      </c>
      <c r="M7" s="129">
        <f t="shared" si="1"/>
        <v>64489</v>
      </c>
    </row>
    <row r="8" spans="1:13" x14ac:dyDescent="0.25">
      <c r="A8" s="131" t="s">
        <v>9</v>
      </c>
      <c r="B8" s="132" t="s">
        <v>93</v>
      </c>
      <c r="C8" s="130">
        <v>27149</v>
      </c>
      <c r="D8" s="130">
        <v>5577</v>
      </c>
      <c r="E8" s="130">
        <v>3</v>
      </c>
      <c r="F8" s="129">
        <f t="shared" si="0"/>
        <v>32729</v>
      </c>
      <c r="H8" s="131" t="s">
        <v>9</v>
      </c>
      <c r="I8" s="132" t="s">
        <v>93</v>
      </c>
      <c r="J8" s="130">
        <v>27235</v>
      </c>
      <c r="K8" s="130">
        <v>5558</v>
      </c>
      <c r="L8" s="130">
        <v>2</v>
      </c>
      <c r="M8" s="129">
        <f t="shared" si="1"/>
        <v>32795</v>
      </c>
    </row>
    <row r="9" spans="1:13" x14ac:dyDescent="0.25">
      <c r="A9" s="131" t="s">
        <v>10</v>
      </c>
      <c r="B9" s="132" t="s">
        <v>94</v>
      </c>
      <c r="C9" s="130">
        <v>1528</v>
      </c>
      <c r="D9" s="130">
        <v>74</v>
      </c>
      <c r="E9" s="130">
        <v>10</v>
      </c>
      <c r="F9" s="129">
        <f t="shared" si="0"/>
        <v>1612</v>
      </c>
      <c r="H9" s="131" t="s">
        <v>10</v>
      </c>
      <c r="I9" s="132" t="s">
        <v>94</v>
      </c>
      <c r="J9" s="130">
        <v>1523</v>
      </c>
      <c r="K9" s="130">
        <v>76</v>
      </c>
      <c r="L9" s="130">
        <v>15</v>
      </c>
      <c r="M9" s="129">
        <f t="shared" si="1"/>
        <v>1614</v>
      </c>
    </row>
    <row r="10" spans="1:13" x14ac:dyDescent="0.25">
      <c r="A10" s="131" t="s">
        <v>11</v>
      </c>
      <c r="B10" s="132" t="s">
        <v>95</v>
      </c>
      <c r="C10" s="130">
        <v>52357</v>
      </c>
      <c r="D10" s="130">
        <v>7510</v>
      </c>
      <c r="E10" s="130">
        <v>419</v>
      </c>
      <c r="F10" s="129">
        <f t="shared" si="0"/>
        <v>60286</v>
      </c>
      <c r="H10" s="131" t="s">
        <v>11</v>
      </c>
      <c r="I10" s="132" t="s">
        <v>95</v>
      </c>
      <c r="J10" s="130">
        <v>52540</v>
      </c>
      <c r="K10" s="130">
        <v>8016</v>
      </c>
      <c r="L10" s="130">
        <v>483</v>
      </c>
      <c r="M10" s="129">
        <f t="shared" si="1"/>
        <v>61039</v>
      </c>
    </row>
    <row r="11" spans="1:13" x14ac:dyDescent="0.25">
      <c r="A11" s="131" t="s">
        <v>12</v>
      </c>
      <c r="B11" s="132" t="s">
        <v>96</v>
      </c>
      <c r="C11" s="130">
        <v>43952</v>
      </c>
      <c r="D11" s="130">
        <v>6509</v>
      </c>
      <c r="E11" s="130">
        <v>41</v>
      </c>
      <c r="F11" s="129">
        <f t="shared" si="0"/>
        <v>50502</v>
      </c>
      <c r="H11" s="131" t="s">
        <v>12</v>
      </c>
      <c r="I11" s="132" t="s">
        <v>96</v>
      </c>
      <c r="J11" s="130">
        <v>44021</v>
      </c>
      <c r="K11" s="130">
        <v>6547</v>
      </c>
      <c r="L11" s="130">
        <v>46</v>
      </c>
      <c r="M11" s="129">
        <f t="shared" si="1"/>
        <v>50614</v>
      </c>
    </row>
    <row r="12" spans="1:13" x14ac:dyDescent="0.25">
      <c r="A12" s="131" t="s">
        <v>13</v>
      </c>
      <c r="B12" s="132" t="s">
        <v>97</v>
      </c>
      <c r="C12" s="130">
        <v>44159</v>
      </c>
      <c r="D12" s="130">
        <v>4775</v>
      </c>
      <c r="E12" s="130">
        <v>3</v>
      </c>
      <c r="F12" s="129">
        <f t="shared" si="0"/>
        <v>48937</v>
      </c>
      <c r="H12" s="131" t="s">
        <v>13</v>
      </c>
      <c r="I12" s="132" t="s">
        <v>97</v>
      </c>
      <c r="J12" s="130">
        <v>44209</v>
      </c>
      <c r="K12" s="130">
        <v>5209</v>
      </c>
      <c r="L12" s="130">
        <v>6</v>
      </c>
      <c r="M12" s="129">
        <f t="shared" si="1"/>
        <v>49424</v>
      </c>
    </row>
    <row r="13" spans="1:13" x14ac:dyDescent="0.25">
      <c r="A13" s="131" t="s">
        <v>14</v>
      </c>
      <c r="B13" s="132" t="s">
        <v>98</v>
      </c>
      <c r="C13" s="130">
        <v>30137</v>
      </c>
      <c r="D13" s="130">
        <v>4469</v>
      </c>
      <c r="E13" s="130">
        <v>241</v>
      </c>
      <c r="F13" s="129">
        <f t="shared" si="0"/>
        <v>34847</v>
      </c>
      <c r="H13" s="131" t="s">
        <v>14</v>
      </c>
      <c r="I13" s="132" t="s">
        <v>98</v>
      </c>
      <c r="J13" s="130">
        <v>30203</v>
      </c>
      <c r="K13" s="130">
        <v>4361</v>
      </c>
      <c r="L13" s="130">
        <v>265</v>
      </c>
      <c r="M13" s="129">
        <f t="shared" si="1"/>
        <v>34829</v>
      </c>
    </row>
    <row r="14" spans="1:13" x14ac:dyDescent="0.25">
      <c r="A14" s="131" t="s">
        <v>15</v>
      </c>
      <c r="B14" s="132" t="s">
        <v>99</v>
      </c>
      <c r="C14" s="130">
        <v>21070</v>
      </c>
      <c r="D14" s="130">
        <v>7078</v>
      </c>
      <c r="E14" s="130">
        <v>10</v>
      </c>
      <c r="F14" s="129">
        <f t="shared" si="0"/>
        <v>28158</v>
      </c>
      <c r="H14" s="131" t="s">
        <v>15</v>
      </c>
      <c r="I14" s="132" t="s">
        <v>99</v>
      </c>
      <c r="J14" s="130">
        <v>21117</v>
      </c>
      <c r="K14" s="130">
        <v>7516</v>
      </c>
      <c r="L14" s="130">
        <v>21</v>
      </c>
      <c r="M14" s="129">
        <f t="shared" si="1"/>
        <v>28654</v>
      </c>
    </row>
    <row r="15" spans="1:13" x14ac:dyDescent="0.25">
      <c r="A15" s="131" t="s">
        <v>16</v>
      </c>
      <c r="B15" s="132" t="s">
        <v>100</v>
      </c>
      <c r="C15" s="130">
        <v>19968</v>
      </c>
      <c r="D15" s="130">
        <v>3513</v>
      </c>
      <c r="E15" s="130">
        <v>285</v>
      </c>
      <c r="F15" s="129">
        <f t="shared" si="0"/>
        <v>23766</v>
      </c>
      <c r="H15" s="131" t="s">
        <v>16</v>
      </c>
      <c r="I15" s="132" t="s">
        <v>100</v>
      </c>
      <c r="J15" s="130">
        <v>19919</v>
      </c>
      <c r="K15" s="130">
        <v>3618</v>
      </c>
      <c r="L15" s="130">
        <v>389</v>
      </c>
      <c r="M15" s="129">
        <f t="shared" si="1"/>
        <v>23926</v>
      </c>
    </row>
    <row r="16" spans="1:13" x14ac:dyDescent="0.25">
      <c r="A16" s="131" t="s">
        <v>17</v>
      </c>
      <c r="B16" s="132" t="s">
        <v>101</v>
      </c>
      <c r="C16" s="130">
        <v>28012</v>
      </c>
      <c r="D16" s="130">
        <v>6053</v>
      </c>
      <c r="E16" s="130">
        <v>9</v>
      </c>
      <c r="F16" s="129">
        <f t="shared" si="0"/>
        <v>34074</v>
      </c>
      <c r="H16" s="131" t="s">
        <v>17</v>
      </c>
      <c r="I16" s="132" t="s">
        <v>101</v>
      </c>
      <c r="J16" s="130">
        <v>28216</v>
      </c>
      <c r="K16" s="130">
        <v>6255</v>
      </c>
      <c r="L16" s="130">
        <v>11</v>
      </c>
      <c r="M16" s="129">
        <f t="shared" si="1"/>
        <v>34482</v>
      </c>
    </row>
    <row r="17" spans="1:13" x14ac:dyDescent="0.25">
      <c r="A17" s="131" t="s">
        <v>18</v>
      </c>
      <c r="B17" s="132" t="s">
        <v>102</v>
      </c>
      <c r="C17" s="130">
        <v>39296</v>
      </c>
      <c r="D17" s="130">
        <v>3145</v>
      </c>
      <c r="E17" s="130">
        <v>327</v>
      </c>
      <c r="F17" s="129">
        <f t="shared" si="0"/>
        <v>42768</v>
      </c>
      <c r="H17" s="131" t="s">
        <v>18</v>
      </c>
      <c r="I17" s="132" t="s">
        <v>102</v>
      </c>
      <c r="J17" s="130">
        <v>39401</v>
      </c>
      <c r="K17" s="130">
        <v>3283</v>
      </c>
      <c r="L17" s="130">
        <v>363</v>
      </c>
      <c r="M17" s="129">
        <f t="shared" si="1"/>
        <v>43047</v>
      </c>
    </row>
    <row r="18" spans="1:13" x14ac:dyDescent="0.25">
      <c r="A18" s="131" t="s">
        <v>19</v>
      </c>
      <c r="B18" s="132" t="s">
        <v>103</v>
      </c>
      <c r="C18" s="130">
        <v>45760</v>
      </c>
      <c r="D18" s="130">
        <v>2884</v>
      </c>
      <c r="E18" s="130">
        <v>1</v>
      </c>
      <c r="F18" s="129">
        <f t="shared" si="0"/>
        <v>48645</v>
      </c>
      <c r="H18" s="131" t="s">
        <v>19</v>
      </c>
      <c r="I18" s="132" t="s">
        <v>103</v>
      </c>
      <c r="J18" s="130">
        <v>45826</v>
      </c>
      <c r="K18" s="130">
        <v>2944</v>
      </c>
      <c r="L18" s="130">
        <v>9</v>
      </c>
      <c r="M18" s="129">
        <f t="shared" si="1"/>
        <v>48779</v>
      </c>
    </row>
    <row r="19" spans="1:13" x14ac:dyDescent="0.25">
      <c r="A19" s="131" t="s">
        <v>20</v>
      </c>
      <c r="B19" s="132" t="s">
        <v>104</v>
      </c>
      <c r="C19" s="130">
        <v>39701</v>
      </c>
      <c r="D19" s="130">
        <v>4012</v>
      </c>
      <c r="E19" s="130">
        <v>13</v>
      </c>
      <c r="F19" s="129">
        <f t="shared" si="0"/>
        <v>43726</v>
      </c>
      <c r="H19" s="131" t="s">
        <v>20</v>
      </c>
      <c r="I19" s="132" t="s">
        <v>104</v>
      </c>
      <c r="J19" s="130">
        <v>39850</v>
      </c>
      <c r="K19" s="130">
        <v>4045</v>
      </c>
      <c r="L19" s="130">
        <v>178</v>
      </c>
      <c r="M19" s="129">
        <f t="shared" si="1"/>
        <v>44073</v>
      </c>
    </row>
    <row r="20" spans="1:13" x14ac:dyDescent="0.25">
      <c r="A20" s="131" t="s">
        <v>21</v>
      </c>
      <c r="B20" s="132" t="s">
        <v>105</v>
      </c>
      <c r="C20" s="130">
        <v>32683</v>
      </c>
      <c r="D20" s="130">
        <v>3558</v>
      </c>
      <c r="E20" s="130">
        <v>29</v>
      </c>
      <c r="F20" s="129">
        <f t="shared" si="0"/>
        <v>36270</v>
      </c>
      <c r="H20" s="131" t="s">
        <v>21</v>
      </c>
      <c r="I20" s="132" t="s">
        <v>105</v>
      </c>
      <c r="J20" s="130">
        <v>33085</v>
      </c>
      <c r="K20" s="130">
        <v>3593</v>
      </c>
      <c r="L20" s="130">
        <v>5</v>
      </c>
      <c r="M20" s="129">
        <f t="shared" si="1"/>
        <v>36683</v>
      </c>
    </row>
    <row r="21" spans="1:13" x14ac:dyDescent="0.25">
      <c r="A21" s="131" t="s">
        <v>22</v>
      </c>
      <c r="B21" s="132" t="s">
        <v>106</v>
      </c>
      <c r="C21" s="130">
        <v>21564</v>
      </c>
      <c r="D21" s="130">
        <v>6597</v>
      </c>
      <c r="E21" s="130">
        <v>2</v>
      </c>
      <c r="F21" s="129">
        <f t="shared" si="0"/>
        <v>28163</v>
      </c>
      <c r="H21" s="131" t="s">
        <v>22</v>
      </c>
      <c r="I21" s="132" t="s">
        <v>106</v>
      </c>
      <c r="J21" s="130">
        <v>21680</v>
      </c>
      <c r="K21" s="130">
        <v>6858</v>
      </c>
      <c r="L21" s="130">
        <v>5</v>
      </c>
      <c r="M21" s="129">
        <f t="shared" si="1"/>
        <v>28543</v>
      </c>
    </row>
    <row r="22" spans="1:13" x14ac:dyDescent="0.25">
      <c r="A22" s="131" t="s">
        <v>23</v>
      </c>
      <c r="B22" s="132" t="s">
        <v>107</v>
      </c>
      <c r="C22" s="130">
        <v>23123</v>
      </c>
      <c r="D22" s="130">
        <v>2865</v>
      </c>
      <c r="E22" s="130"/>
      <c r="F22" s="129">
        <f t="shared" si="0"/>
        <v>25988</v>
      </c>
      <c r="H22" s="131" t="s">
        <v>23</v>
      </c>
      <c r="I22" s="132" t="s">
        <v>107</v>
      </c>
      <c r="J22" s="130">
        <v>23099</v>
      </c>
      <c r="K22" s="130">
        <v>2994</v>
      </c>
      <c r="L22" s="130">
        <v>2</v>
      </c>
      <c r="M22" s="129">
        <f t="shared" si="1"/>
        <v>26095</v>
      </c>
    </row>
    <row r="23" spans="1:13" x14ac:dyDescent="0.25">
      <c r="A23" s="131" t="s">
        <v>24</v>
      </c>
      <c r="B23" s="132" t="s">
        <v>108</v>
      </c>
      <c r="C23" s="130">
        <v>23973</v>
      </c>
      <c r="D23" s="130">
        <v>2025</v>
      </c>
      <c r="E23" s="130">
        <v>344</v>
      </c>
      <c r="F23" s="129">
        <f t="shared" si="0"/>
        <v>26342</v>
      </c>
      <c r="H23" s="131" t="s">
        <v>24</v>
      </c>
      <c r="I23" s="132" t="s">
        <v>108</v>
      </c>
      <c r="J23" s="130">
        <v>24056</v>
      </c>
      <c r="K23" s="130">
        <v>1995</v>
      </c>
      <c r="L23" s="130">
        <v>360</v>
      </c>
      <c r="M23" s="129">
        <f t="shared" si="1"/>
        <v>26411</v>
      </c>
    </row>
    <row r="24" spans="1:13" x14ac:dyDescent="0.25">
      <c r="A24" s="131" t="s">
        <v>25</v>
      </c>
      <c r="B24" s="132" t="s">
        <v>109</v>
      </c>
      <c r="C24" s="130">
        <v>28281</v>
      </c>
      <c r="D24" s="130">
        <v>4335</v>
      </c>
      <c r="E24" s="130">
        <v>74</v>
      </c>
      <c r="F24" s="129">
        <f t="shared" si="0"/>
        <v>32690</v>
      </c>
      <c r="H24" s="131" t="s">
        <v>25</v>
      </c>
      <c r="I24" s="132" t="s">
        <v>109</v>
      </c>
      <c r="J24" s="130">
        <v>28292</v>
      </c>
      <c r="K24" s="130">
        <v>5061</v>
      </c>
      <c r="L24" s="130">
        <v>80</v>
      </c>
      <c r="M24" s="129">
        <f t="shared" si="1"/>
        <v>33433</v>
      </c>
    </row>
    <row r="25" spans="1:13" x14ac:dyDescent="0.25">
      <c r="A25" s="131" t="s">
        <v>26</v>
      </c>
      <c r="B25" s="132" t="s">
        <v>110</v>
      </c>
      <c r="C25" s="130">
        <v>29587</v>
      </c>
      <c r="D25" s="130">
        <v>4588</v>
      </c>
      <c r="E25" s="130">
        <v>1289</v>
      </c>
      <c r="F25" s="129">
        <f t="shared" si="0"/>
        <v>35464</v>
      </c>
      <c r="H25" s="131" t="s">
        <v>26</v>
      </c>
      <c r="I25" s="132" t="s">
        <v>110</v>
      </c>
      <c r="J25" s="130">
        <v>29597</v>
      </c>
      <c r="K25" s="130">
        <v>4787</v>
      </c>
      <c r="L25" s="130">
        <v>1070</v>
      </c>
      <c r="M25" s="129">
        <f t="shared" si="1"/>
        <v>35454</v>
      </c>
    </row>
    <row r="26" spans="1:13" x14ac:dyDescent="0.25">
      <c r="A26" s="131" t="s">
        <v>27</v>
      </c>
      <c r="B26" s="132" t="s">
        <v>111</v>
      </c>
      <c r="C26" s="130">
        <v>27167</v>
      </c>
      <c r="D26" s="130">
        <v>3014</v>
      </c>
      <c r="E26" s="130">
        <v>1</v>
      </c>
      <c r="F26" s="129">
        <f t="shared" si="0"/>
        <v>30182</v>
      </c>
      <c r="H26" s="131" t="s">
        <v>27</v>
      </c>
      <c r="I26" s="132" t="s">
        <v>111</v>
      </c>
      <c r="J26" s="130">
        <v>27232</v>
      </c>
      <c r="K26" s="130">
        <v>3120</v>
      </c>
      <c r="L26" s="130">
        <v>1</v>
      </c>
      <c r="M26" s="129">
        <f t="shared" si="1"/>
        <v>30353</v>
      </c>
    </row>
    <row r="27" spans="1:13" x14ac:dyDescent="0.25">
      <c r="A27" s="131" t="s">
        <v>28</v>
      </c>
      <c r="B27" s="132" t="s">
        <v>112</v>
      </c>
      <c r="C27" s="130">
        <v>24166</v>
      </c>
      <c r="D27" s="130">
        <v>6761</v>
      </c>
      <c r="E27" s="130">
        <v>206</v>
      </c>
      <c r="F27" s="129">
        <f t="shared" si="0"/>
        <v>31133</v>
      </c>
      <c r="H27" s="131" t="s">
        <v>28</v>
      </c>
      <c r="I27" s="132" t="s">
        <v>112</v>
      </c>
      <c r="J27" s="130">
        <v>24307</v>
      </c>
      <c r="K27" s="130">
        <v>6488</v>
      </c>
      <c r="L27" s="130">
        <v>575</v>
      </c>
      <c r="M27" s="129">
        <f t="shared" si="1"/>
        <v>31370</v>
      </c>
    </row>
    <row r="28" spans="1:13" x14ac:dyDescent="0.25">
      <c r="A28" s="131" t="s">
        <v>29</v>
      </c>
      <c r="B28" s="132" t="s">
        <v>113</v>
      </c>
      <c r="C28" s="130">
        <v>37557</v>
      </c>
      <c r="D28" s="130">
        <v>2554</v>
      </c>
      <c r="E28" s="130">
        <v>306</v>
      </c>
      <c r="F28" s="129">
        <f t="shared" si="0"/>
        <v>40417</v>
      </c>
      <c r="H28" s="131" t="s">
        <v>29</v>
      </c>
      <c r="I28" s="132" t="s">
        <v>113</v>
      </c>
      <c r="J28" s="130">
        <v>37656</v>
      </c>
      <c r="K28" s="130">
        <v>2564</v>
      </c>
      <c r="L28" s="130">
        <v>350</v>
      </c>
      <c r="M28" s="129">
        <f t="shared" si="1"/>
        <v>40570</v>
      </c>
    </row>
    <row r="29" spans="1:13" x14ac:dyDescent="0.25">
      <c r="A29" s="131" t="s">
        <v>30</v>
      </c>
      <c r="B29" s="132" t="s">
        <v>114</v>
      </c>
      <c r="C29" s="130">
        <v>31026</v>
      </c>
      <c r="D29" s="130">
        <v>1790</v>
      </c>
      <c r="E29" s="130">
        <v>210</v>
      </c>
      <c r="F29" s="129">
        <f t="shared" si="0"/>
        <v>33026</v>
      </c>
      <c r="H29" s="131" t="s">
        <v>30</v>
      </c>
      <c r="I29" s="132" t="s">
        <v>114</v>
      </c>
      <c r="J29" s="130">
        <v>31196</v>
      </c>
      <c r="K29" s="130">
        <v>1827</v>
      </c>
      <c r="L29" s="130">
        <v>257</v>
      </c>
      <c r="M29" s="129">
        <f t="shared" si="1"/>
        <v>33280</v>
      </c>
    </row>
    <row r="30" spans="1:13" x14ac:dyDescent="0.25">
      <c r="A30" s="131" t="s">
        <v>31</v>
      </c>
      <c r="B30" s="132" t="s">
        <v>115</v>
      </c>
      <c r="C30" s="130">
        <v>26274</v>
      </c>
      <c r="D30" s="130">
        <v>6186</v>
      </c>
      <c r="E30" s="130">
        <v>494</v>
      </c>
      <c r="F30" s="129">
        <f t="shared" si="0"/>
        <v>32954</v>
      </c>
      <c r="H30" s="131" t="s">
        <v>31</v>
      </c>
      <c r="I30" s="132" t="s">
        <v>115</v>
      </c>
      <c r="J30" s="130">
        <v>26314</v>
      </c>
      <c r="K30" s="130">
        <v>6434</v>
      </c>
      <c r="L30" s="130">
        <v>616</v>
      </c>
      <c r="M30" s="129">
        <f t="shared" si="1"/>
        <v>33364</v>
      </c>
    </row>
    <row r="31" spans="1:13" x14ac:dyDescent="0.25">
      <c r="A31" s="131" t="s">
        <v>32</v>
      </c>
      <c r="B31" s="132" t="s">
        <v>116</v>
      </c>
      <c r="C31" s="130">
        <v>30380</v>
      </c>
      <c r="D31" s="130">
        <v>2845</v>
      </c>
      <c r="E31" s="130">
        <v>3</v>
      </c>
      <c r="F31" s="129">
        <f t="shared" si="0"/>
        <v>33228</v>
      </c>
      <c r="H31" s="131" t="s">
        <v>32</v>
      </c>
      <c r="I31" s="132" t="s">
        <v>116</v>
      </c>
      <c r="J31" s="130">
        <v>30461</v>
      </c>
      <c r="K31" s="130">
        <v>3014</v>
      </c>
      <c r="L31" s="130">
        <v>2</v>
      </c>
      <c r="M31" s="129">
        <f t="shared" si="1"/>
        <v>33477</v>
      </c>
    </row>
    <row r="32" spans="1:13" x14ac:dyDescent="0.25">
      <c r="A32" s="131" t="s">
        <v>33</v>
      </c>
      <c r="B32" s="132" t="s">
        <v>117</v>
      </c>
      <c r="C32" s="130">
        <v>17966</v>
      </c>
      <c r="D32" s="130">
        <v>5350</v>
      </c>
      <c r="E32" s="130">
        <v>35</v>
      </c>
      <c r="F32" s="129">
        <f t="shared" si="0"/>
        <v>23351</v>
      </c>
      <c r="H32" s="131" t="s">
        <v>33</v>
      </c>
      <c r="I32" s="132" t="s">
        <v>117</v>
      </c>
      <c r="J32" s="130">
        <v>17976</v>
      </c>
      <c r="K32" s="130">
        <v>5880</v>
      </c>
      <c r="L32" s="130">
        <v>34</v>
      </c>
      <c r="M32" s="129">
        <f t="shared" si="1"/>
        <v>23890</v>
      </c>
    </row>
    <row r="33" spans="1:13" x14ac:dyDescent="0.25">
      <c r="A33" s="131" t="s">
        <v>34</v>
      </c>
      <c r="B33" s="132" t="s">
        <v>118</v>
      </c>
      <c r="C33" s="130">
        <v>28812</v>
      </c>
      <c r="D33" s="130">
        <v>4352</v>
      </c>
      <c r="E33" s="130">
        <v>691</v>
      </c>
      <c r="F33" s="129">
        <f t="shared" si="0"/>
        <v>33855</v>
      </c>
      <c r="H33" s="131" t="s">
        <v>34</v>
      </c>
      <c r="I33" s="132" t="s">
        <v>118</v>
      </c>
      <c r="J33" s="130">
        <v>28839</v>
      </c>
      <c r="K33" s="130">
        <v>4684</v>
      </c>
      <c r="L33" s="130">
        <v>800</v>
      </c>
      <c r="M33" s="129">
        <f t="shared" si="1"/>
        <v>34323</v>
      </c>
    </row>
    <row r="34" spans="1:13" x14ac:dyDescent="0.25">
      <c r="A34" s="131" t="s">
        <v>35</v>
      </c>
      <c r="B34" s="132" t="s">
        <v>119</v>
      </c>
      <c r="C34" s="130">
        <v>31943</v>
      </c>
      <c r="D34" s="130">
        <v>5869</v>
      </c>
      <c r="E34" s="130">
        <v>14</v>
      </c>
      <c r="F34" s="129">
        <f t="shared" si="0"/>
        <v>37826</v>
      </c>
      <c r="H34" s="131" t="s">
        <v>35</v>
      </c>
      <c r="I34" s="132" t="s">
        <v>119</v>
      </c>
      <c r="J34" s="130">
        <v>32060</v>
      </c>
      <c r="K34" s="130">
        <v>5936</v>
      </c>
      <c r="L34" s="130">
        <v>3</v>
      </c>
      <c r="M34" s="129">
        <f t="shared" si="1"/>
        <v>37999</v>
      </c>
    </row>
    <row r="35" spans="1:13" ht="15.75" thickBot="1" x14ac:dyDescent="0.3">
      <c r="A35" s="133" t="s">
        <v>36</v>
      </c>
      <c r="B35" s="134" t="s">
        <v>120</v>
      </c>
      <c r="C35" s="130">
        <v>28919</v>
      </c>
      <c r="D35" s="130">
        <v>5709</v>
      </c>
      <c r="E35" s="130">
        <v>992</v>
      </c>
      <c r="F35" s="129">
        <f t="shared" si="0"/>
        <v>35620</v>
      </c>
      <c r="H35" s="133" t="s">
        <v>36</v>
      </c>
      <c r="I35" s="134" t="s">
        <v>120</v>
      </c>
      <c r="J35" s="130">
        <v>28675</v>
      </c>
      <c r="K35" s="130">
        <v>5681</v>
      </c>
      <c r="L35" s="130">
        <v>1005</v>
      </c>
      <c r="M35" s="129">
        <f t="shared" si="1"/>
        <v>35361</v>
      </c>
    </row>
    <row r="36" spans="1:13" ht="15.75" thickBot="1" x14ac:dyDescent="0.3">
      <c r="A36" s="135" t="s">
        <v>37</v>
      </c>
      <c r="B36" s="136"/>
      <c r="C36" s="137">
        <f>SUM(C3:C35)</f>
        <v>1048341</v>
      </c>
      <c r="D36" s="137">
        <f>SUM(D3:D35)</f>
        <v>147453</v>
      </c>
      <c r="E36" s="137">
        <f>SUM(E3:E35)</f>
        <v>6871</v>
      </c>
      <c r="F36" s="138">
        <f>SUM(C36:E36)</f>
        <v>1202665</v>
      </c>
      <c r="H36" s="135" t="s">
        <v>37</v>
      </c>
      <c r="I36" s="136"/>
      <c r="J36" s="137">
        <f>SUM(J3:J35)</f>
        <v>1050762</v>
      </c>
      <c r="K36" s="137">
        <f>SUM(K3:K35)</f>
        <v>152141</v>
      </c>
      <c r="L36" s="137">
        <f>SUM(L3:L35)</f>
        <v>8077</v>
      </c>
      <c r="M36" s="138">
        <f>SUM(J36:L36)</f>
        <v>1210980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2"/>
  <sheetViews>
    <sheetView zoomScale="85" zoomScaleNormal="85" workbookViewId="0">
      <selection sqref="A1:U44"/>
    </sheetView>
  </sheetViews>
  <sheetFormatPr defaultRowHeight="16.5" customHeight="1" x14ac:dyDescent="0.2"/>
  <cols>
    <col min="1" max="1" width="24.5703125" style="16" customWidth="1"/>
    <col min="2" max="2" width="11" style="16" customWidth="1"/>
    <col min="3" max="3" width="14.140625" style="16" customWidth="1"/>
    <col min="4" max="4" width="13.85546875" style="16" customWidth="1"/>
    <col min="5" max="5" width="13.5703125" style="16" customWidth="1"/>
    <col min="6" max="6" width="12.28515625" style="16" customWidth="1"/>
    <col min="7" max="7" width="11" style="16" customWidth="1"/>
    <col min="8" max="8" width="13.7109375" style="16" customWidth="1"/>
    <col min="9" max="9" width="11" style="16" customWidth="1"/>
    <col min="10" max="10" width="11.7109375" style="16" customWidth="1"/>
    <col min="11" max="11" width="10.7109375" style="18" customWidth="1"/>
    <col min="12" max="12" width="12.42578125" style="18" customWidth="1"/>
    <col min="13" max="13" width="12.85546875" style="18" customWidth="1"/>
    <col min="14" max="14" width="12.28515625" style="18" customWidth="1"/>
    <col min="15" max="15" width="14.85546875" style="18" customWidth="1"/>
    <col min="16" max="16" width="10.7109375" style="16" customWidth="1"/>
    <col min="17" max="17" width="12.85546875" style="16" customWidth="1"/>
    <col min="18" max="18" width="10.7109375" style="16" customWidth="1"/>
    <col min="19" max="19" width="11.85546875" style="16" customWidth="1"/>
    <col min="20" max="20" width="12.28515625" style="16" customWidth="1"/>
    <col min="21" max="21" width="13.42578125" style="16" customWidth="1"/>
    <col min="22" max="22" width="12.85546875" style="16" customWidth="1"/>
    <col min="23" max="16384" width="9.140625" style="16"/>
  </cols>
  <sheetData>
    <row r="1" spans="1:22" s="46" customFormat="1" ht="26.25" customHeight="1" thickBot="1" x14ac:dyDescent="0.3">
      <c r="A1" s="176" t="s">
        <v>122</v>
      </c>
      <c r="L1" s="47"/>
      <c r="M1" s="47"/>
      <c r="N1" s="47"/>
      <c r="O1" s="47"/>
    </row>
    <row r="2" spans="1:22" ht="54" customHeight="1" thickBot="1" x14ac:dyDescent="0.25">
      <c r="A2" s="19" t="s">
        <v>3</v>
      </c>
      <c r="B2" s="20" t="s">
        <v>135</v>
      </c>
      <c r="C2" s="20" t="s">
        <v>136</v>
      </c>
      <c r="D2" s="21" t="s">
        <v>123</v>
      </c>
      <c r="E2" s="20" t="s">
        <v>0</v>
      </c>
      <c r="F2" s="22" t="s">
        <v>124</v>
      </c>
      <c r="G2" s="20" t="s">
        <v>1</v>
      </c>
      <c r="H2" s="22" t="s">
        <v>125</v>
      </c>
      <c r="I2" s="20" t="s">
        <v>2</v>
      </c>
      <c r="J2" s="21" t="s">
        <v>126</v>
      </c>
      <c r="K2" s="20" t="s">
        <v>54</v>
      </c>
      <c r="L2" s="24" t="s">
        <v>127</v>
      </c>
      <c r="M2" s="21" t="s">
        <v>128</v>
      </c>
      <c r="N2" s="21" t="s">
        <v>129</v>
      </c>
      <c r="O2" s="25" t="s">
        <v>39</v>
      </c>
      <c r="P2" s="20" t="s">
        <v>55</v>
      </c>
      <c r="Q2" s="24" t="s">
        <v>130</v>
      </c>
      <c r="R2" s="23" t="s">
        <v>60</v>
      </c>
      <c r="S2" s="26" t="s">
        <v>56</v>
      </c>
      <c r="T2" s="25" t="s">
        <v>38</v>
      </c>
      <c r="U2" s="25" t="s">
        <v>40</v>
      </c>
    </row>
    <row r="3" spans="1:22" ht="16.5" customHeight="1" x14ac:dyDescent="0.2">
      <c r="A3" s="27" t="s">
        <v>4</v>
      </c>
      <c r="B3" s="180">
        <v>1.5982751274564069E-2</v>
      </c>
      <c r="C3" s="181">
        <v>1.5984257315097606E-2</v>
      </c>
      <c r="D3" s="182">
        <f t="shared" ref="D3:D35" si="0">B3*$C$48+C3*$D$48</f>
        <v>3654210.8556724139</v>
      </c>
      <c r="E3" s="180">
        <v>4.8989651145195791E-4</v>
      </c>
      <c r="F3" s="183">
        <f t="shared" ref="F3:F35" si="1">E3*$F$36</f>
        <v>2036.009901594337</v>
      </c>
      <c r="G3" s="180">
        <v>1.7152963198915093E-2</v>
      </c>
      <c r="H3" s="183">
        <f t="shared" ref="H3:H35" si="2">G3*$H$36</f>
        <v>1330057.9194070753</v>
      </c>
      <c r="I3" s="180">
        <v>1.0216307717235116E-2</v>
      </c>
      <c r="J3" s="182">
        <f t="shared" ref="J3:J35" si="3">I3*$J$36</f>
        <v>46300.306574509545</v>
      </c>
      <c r="K3" s="180">
        <v>2.168362855958824E-2</v>
      </c>
      <c r="L3" s="184">
        <f t="shared" ref="L3:L35" si="4">K3*$L$36</f>
        <v>101696.21794446885</v>
      </c>
      <c r="M3" s="182">
        <f>K3*$M$36</f>
        <v>61494.770594992253</v>
      </c>
      <c r="N3" s="182">
        <f>K3*$N$36</f>
        <v>38835.378750222539</v>
      </c>
      <c r="O3" s="185">
        <f t="shared" ref="O3:O35" si="5">L3+J3+H3+F3+D3+M3+N3</f>
        <v>5234631.4588452773</v>
      </c>
      <c r="P3" s="180">
        <v>9.7571302143971694E-3</v>
      </c>
      <c r="Q3" s="185">
        <f t="shared" ref="Q3:Q35" si="6">P3*$Q$36</f>
        <v>184137.73319101095</v>
      </c>
      <c r="R3" s="186">
        <v>1.7117125247782288E-2</v>
      </c>
      <c r="S3" s="187">
        <f t="shared" ref="S3:S35" si="7">R3*$S$36</f>
        <v>55082.909047363406</v>
      </c>
      <c r="T3" s="185">
        <f>S3+Q3</f>
        <v>239220.64223837436</v>
      </c>
      <c r="U3" s="188">
        <f>O3+T3</f>
        <v>5473852.1010836521</v>
      </c>
      <c r="V3" s="178"/>
    </row>
    <row r="4" spans="1:22" ht="16.5" customHeight="1" x14ac:dyDescent="0.2">
      <c r="A4" s="28" t="s">
        <v>5</v>
      </c>
      <c r="B4" s="189">
        <v>4.3436196552748121E-2</v>
      </c>
      <c r="C4" s="190">
        <v>4.3377887843769204E-2</v>
      </c>
      <c r="D4" s="191">
        <f t="shared" si="0"/>
        <v>9931247.0425382499</v>
      </c>
      <c r="E4" s="189">
        <v>1.891869975112254E-3</v>
      </c>
      <c r="F4" s="192">
        <f t="shared" si="1"/>
        <v>7862.6116165665271</v>
      </c>
      <c r="G4" s="189">
        <v>6.4906052361482031E-2</v>
      </c>
      <c r="H4" s="192">
        <f t="shared" si="2"/>
        <v>5032880.2061616778</v>
      </c>
      <c r="I4" s="189">
        <v>4.1636997019532931E-3</v>
      </c>
      <c r="J4" s="191">
        <f t="shared" si="3"/>
        <v>18869.887049252324</v>
      </c>
      <c r="K4" s="189">
        <v>1.8903582932986156E-2</v>
      </c>
      <c r="L4" s="193">
        <f t="shared" si="4"/>
        <v>88657.803955705065</v>
      </c>
      <c r="M4" s="191">
        <f t="shared" ref="M4:M35" si="8">K4*$M$36</f>
        <v>53610.561197948737</v>
      </c>
      <c r="N4" s="191">
        <f t="shared" ref="N4:N35" si="9">K4*$N$36</f>
        <v>33856.317032978208</v>
      </c>
      <c r="O4" s="194">
        <f t="shared" si="5"/>
        <v>15166984.429552378</v>
      </c>
      <c r="P4" s="189">
        <v>1.2039406754869673E-2</v>
      </c>
      <c r="Q4" s="194">
        <f t="shared" si="6"/>
        <v>227209.1301533599</v>
      </c>
      <c r="R4" s="195">
        <v>4.6420040388281583E-2</v>
      </c>
      <c r="S4" s="196">
        <f t="shared" si="7"/>
        <v>149379.68996949014</v>
      </c>
      <c r="T4" s="194">
        <f t="shared" ref="T4:T35" si="10">S4+Q4</f>
        <v>376588.82012285001</v>
      </c>
      <c r="U4" s="197">
        <f t="shared" ref="U4:U35" si="11">O4+T4</f>
        <v>15543573.249675227</v>
      </c>
      <c r="V4" s="178"/>
    </row>
    <row r="5" spans="1:22" ht="16.5" customHeight="1" x14ac:dyDescent="0.2">
      <c r="A5" s="29" t="s">
        <v>6</v>
      </c>
      <c r="B5" s="180">
        <v>2.1244181044048516E-2</v>
      </c>
      <c r="C5" s="181">
        <v>2.1244288250144863E-2</v>
      </c>
      <c r="D5" s="182">
        <f t="shared" si="0"/>
        <v>4857162.9427758418</v>
      </c>
      <c r="E5" s="180">
        <v>1.5491096172704404E-3</v>
      </c>
      <c r="F5" s="183">
        <f t="shared" si="1"/>
        <v>6438.0995693759505</v>
      </c>
      <c r="G5" s="180">
        <v>7.6202811753843499E-3</v>
      </c>
      <c r="H5" s="183">
        <f t="shared" si="2"/>
        <v>590884.2226204779</v>
      </c>
      <c r="I5" s="180">
        <v>4.3475804491593717E-2</v>
      </c>
      <c r="J5" s="182">
        <f t="shared" si="3"/>
        <v>197032.34595590274</v>
      </c>
      <c r="K5" s="180">
        <v>3.6310192789833144E-3</v>
      </c>
      <c r="L5" s="184">
        <f t="shared" si="4"/>
        <v>17029.480418431744</v>
      </c>
      <c r="M5" s="182">
        <f t="shared" si="8"/>
        <v>10297.570675196679</v>
      </c>
      <c r="N5" s="182">
        <f t="shared" si="9"/>
        <v>6503.1555286591165</v>
      </c>
      <c r="O5" s="185">
        <f t="shared" si="5"/>
        <v>5685347.8175438866</v>
      </c>
      <c r="P5" s="180">
        <v>4.3644964821870906E-2</v>
      </c>
      <c r="Q5" s="185">
        <f t="shared" si="6"/>
        <v>823673.0176709299</v>
      </c>
      <c r="R5" s="186">
        <v>2.0161130270035417E-2</v>
      </c>
      <c r="S5" s="187">
        <f t="shared" si="7"/>
        <v>64878.517208973972</v>
      </c>
      <c r="T5" s="185">
        <f t="shared" si="10"/>
        <v>888551.53487990389</v>
      </c>
      <c r="U5" s="188">
        <f t="shared" si="11"/>
        <v>6573899.3524237908</v>
      </c>
      <c r="V5" s="178"/>
    </row>
    <row r="6" spans="1:22" ht="16.5" customHeight="1" x14ac:dyDescent="0.2">
      <c r="A6" s="28" t="s">
        <v>7</v>
      </c>
      <c r="B6" s="189">
        <v>4.6953824954609237E-2</v>
      </c>
      <c r="C6" s="190">
        <v>4.6281543970104373E-2</v>
      </c>
      <c r="D6" s="191">
        <f t="shared" si="0"/>
        <v>10737734.871280679</v>
      </c>
      <c r="E6" s="189">
        <v>2.4687105773338429E-3</v>
      </c>
      <c r="F6" s="192">
        <f t="shared" si="1"/>
        <v>10259.96115939945</v>
      </c>
      <c r="G6" s="189">
        <v>5.4437930164531384E-2</v>
      </c>
      <c r="H6" s="192">
        <f t="shared" si="2"/>
        <v>4221171.542887928</v>
      </c>
      <c r="I6" s="189">
        <v>5.7008361510614983E-3</v>
      </c>
      <c r="J6" s="191">
        <f t="shared" si="3"/>
        <v>25836.189436610712</v>
      </c>
      <c r="K6" s="189">
        <v>7.765432121213825E-2</v>
      </c>
      <c r="L6" s="193">
        <f t="shared" si="4"/>
        <v>364198.76648492838</v>
      </c>
      <c r="M6" s="191">
        <f t="shared" si="8"/>
        <v>220227.65495762406</v>
      </c>
      <c r="N6" s="191">
        <f t="shared" si="9"/>
        <v>139078.88929093961</v>
      </c>
      <c r="O6" s="194">
        <f t="shared" si="5"/>
        <v>15718507.87549811</v>
      </c>
      <c r="P6" s="189">
        <v>1.3871868737078158E-2</v>
      </c>
      <c r="Q6" s="194">
        <f t="shared" si="6"/>
        <v>261791.57275156237</v>
      </c>
      <c r="R6" s="195">
        <v>4.6784977385349043E-2</v>
      </c>
      <c r="S6" s="196">
        <f t="shared" si="7"/>
        <v>150554.05722605321</v>
      </c>
      <c r="T6" s="194">
        <f t="shared" si="10"/>
        <v>412345.62997761555</v>
      </c>
      <c r="U6" s="197">
        <f t="shared" si="11"/>
        <v>16130853.505475726</v>
      </c>
      <c r="V6" s="178"/>
    </row>
    <row r="7" spans="1:22" ht="16.5" customHeight="1" x14ac:dyDescent="0.2">
      <c r="A7" s="30" t="s">
        <v>8</v>
      </c>
      <c r="B7" s="180">
        <v>3.1473095906529365E-2</v>
      </c>
      <c r="C7" s="181">
        <v>3.1241637314733603E-2</v>
      </c>
      <c r="D7" s="182">
        <f t="shared" si="0"/>
        <v>7196693.7918634787</v>
      </c>
      <c r="E7" s="180">
        <v>9.5827436043843237E-2</v>
      </c>
      <c r="F7" s="183">
        <f t="shared" si="1"/>
        <v>398258.82419821247</v>
      </c>
      <c r="G7" s="180">
        <v>1.6541719370607218E-2</v>
      </c>
      <c r="H7" s="183">
        <f t="shared" si="2"/>
        <v>1282661.4617162542</v>
      </c>
      <c r="I7" s="180">
        <v>1.9217403539890928E-2</v>
      </c>
      <c r="J7" s="182">
        <f t="shared" si="3"/>
        <v>87093.272842785693</v>
      </c>
      <c r="K7" s="180">
        <v>1.1792464915933292E-2</v>
      </c>
      <c r="L7" s="184">
        <f t="shared" si="4"/>
        <v>55306.660455727135</v>
      </c>
      <c r="M7" s="182">
        <f t="shared" si="8"/>
        <v>33443.430501586816</v>
      </c>
      <c r="N7" s="182">
        <f t="shared" si="9"/>
        <v>21120.304664436524</v>
      </c>
      <c r="O7" s="185">
        <f t="shared" si="5"/>
        <v>9074577.7462424822</v>
      </c>
      <c r="P7" s="180">
        <v>0.10713923515003423</v>
      </c>
      <c r="Q7" s="185">
        <f t="shared" si="6"/>
        <v>2021944.5126637451</v>
      </c>
      <c r="R7" s="186">
        <v>2.9277521964006396E-2</v>
      </c>
      <c r="S7" s="187">
        <f t="shared" si="7"/>
        <v>94215.065680172585</v>
      </c>
      <c r="T7" s="185">
        <f t="shared" si="10"/>
        <v>2116159.5783439176</v>
      </c>
      <c r="U7" s="188">
        <f t="shared" si="11"/>
        <v>11190737.324586399</v>
      </c>
      <c r="V7" s="178"/>
    </row>
    <row r="8" spans="1:22" ht="16.5" customHeight="1" x14ac:dyDescent="0.2">
      <c r="A8" s="28" t="s">
        <v>9</v>
      </c>
      <c r="B8" s="189">
        <v>3.4020597633620975E-2</v>
      </c>
      <c r="C8" s="190">
        <v>3.409995227354945E-2</v>
      </c>
      <c r="D8" s="191">
        <f t="shared" si="0"/>
        <v>7778010.4890735913</v>
      </c>
      <c r="E8" s="189">
        <v>1.6469217193862751E-3</v>
      </c>
      <c r="F8" s="192">
        <f t="shared" si="1"/>
        <v>6844.6066657693591</v>
      </c>
      <c r="G8" s="189">
        <v>4.7487345866722735E-2</v>
      </c>
      <c r="H8" s="192">
        <f t="shared" si="2"/>
        <v>3682216.2858515475</v>
      </c>
      <c r="I8" s="189">
        <v>6.2380877255070848E-3</v>
      </c>
      <c r="J8" s="191">
        <f t="shared" si="3"/>
        <v>28271.013571998108</v>
      </c>
      <c r="K8" s="189">
        <v>9.2927215469735633E-2</v>
      </c>
      <c r="L8" s="193">
        <f t="shared" si="4"/>
        <v>435828.6405530601</v>
      </c>
      <c r="M8" s="191">
        <f t="shared" si="8"/>
        <v>263541.58307217027</v>
      </c>
      <c r="N8" s="191">
        <f t="shared" si="9"/>
        <v>166432.64290629653</v>
      </c>
      <c r="O8" s="194">
        <f t="shared" si="5"/>
        <v>12361145.261694435</v>
      </c>
      <c r="P8" s="189">
        <v>1.3987079330453617E-2</v>
      </c>
      <c r="Q8" s="194">
        <f t="shared" si="6"/>
        <v>263965.84090598807</v>
      </c>
      <c r="R8" s="195">
        <v>3.7901005346035507E-2</v>
      </c>
      <c r="S8" s="196">
        <f t="shared" si="7"/>
        <v>121965.43520354226</v>
      </c>
      <c r="T8" s="194">
        <f t="shared" si="10"/>
        <v>385931.27610953036</v>
      </c>
      <c r="U8" s="197">
        <f t="shared" si="11"/>
        <v>12747076.537803965</v>
      </c>
      <c r="V8" s="178"/>
    </row>
    <row r="9" spans="1:22" ht="16.5" customHeight="1" x14ac:dyDescent="0.2">
      <c r="A9" s="30" t="s">
        <v>10</v>
      </c>
      <c r="B9" s="180">
        <v>7.7245817295279603E-4</v>
      </c>
      <c r="C9" s="181">
        <v>8.096307801358126E-4</v>
      </c>
      <c r="D9" s="182">
        <f t="shared" si="0"/>
        <v>176475.66608291634</v>
      </c>
      <c r="E9" s="180">
        <v>1.6134816844748785E-4</v>
      </c>
      <c r="F9" s="183">
        <f t="shared" si="1"/>
        <v>670.56298806775953</v>
      </c>
      <c r="G9" s="180">
        <v>3.6252776570204733E-3</v>
      </c>
      <c r="H9" s="183">
        <f t="shared" si="2"/>
        <v>281107.65480302455</v>
      </c>
      <c r="I9" s="180">
        <v>1.7332759127946888E-3</v>
      </c>
      <c r="J9" s="182">
        <f t="shared" si="3"/>
        <v>7855.2064367855301</v>
      </c>
      <c r="K9" s="180">
        <v>1.0022247968895491E-3</v>
      </c>
      <c r="L9" s="184">
        <f t="shared" si="4"/>
        <v>4700.4342974119854</v>
      </c>
      <c r="M9" s="182">
        <f t="shared" si="8"/>
        <v>2842.3095239787613</v>
      </c>
      <c r="N9" s="182">
        <f t="shared" si="9"/>
        <v>1794.9846112291823</v>
      </c>
      <c r="O9" s="185">
        <f t="shared" si="5"/>
        <v>475446.81874341401</v>
      </c>
      <c r="P9" s="180">
        <v>1.2536019350888358E-3</v>
      </c>
      <c r="Q9" s="185">
        <f t="shared" si="6"/>
        <v>23658.126270623408</v>
      </c>
      <c r="R9" s="186">
        <v>1.2946124188674807E-3</v>
      </c>
      <c r="S9" s="187">
        <f t="shared" si="7"/>
        <v>4166.0627639155528</v>
      </c>
      <c r="T9" s="185">
        <f t="shared" si="10"/>
        <v>27824.189034538962</v>
      </c>
      <c r="U9" s="188">
        <f t="shared" si="11"/>
        <v>503271.007777953</v>
      </c>
      <c r="V9" s="178"/>
    </row>
    <row r="10" spans="1:22" ht="16.5" customHeight="1" x14ac:dyDescent="0.2">
      <c r="A10" s="28" t="s">
        <v>11</v>
      </c>
      <c r="B10" s="189">
        <v>4.0370641612037558E-2</v>
      </c>
      <c r="C10" s="190">
        <v>3.9421857946024569E-2</v>
      </c>
      <c r="D10" s="191">
        <f t="shared" si="0"/>
        <v>9233595.217512494</v>
      </c>
      <c r="E10" s="189">
        <v>0.56367191647348081</v>
      </c>
      <c r="F10" s="192">
        <f t="shared" si="1"/>
        <v>2342620.484863786</v>
      </c>
      <c r="G10" s="189">
        <v>1.7155108727002984E-2</v>
      </c>
      <c r="H10" s="192">
        <f t="shared" si="2"/>
        <v>1330224.2858005385</v>
      </c>
      <c r="I10" s="189">
        <v>6.863815253680813E-3</v>
      </c>
      <c r="J10" s="191">
        <f t="shared" si="3"/>
        <v>31106.810729681445</v>
      </c>
      <c r="K10" s="189">
        <v>2.470270058505265E-2</v>
      </c>
      <c r="L10" s="193">
        <f t="shared" si="4"/>
        <v>115855.66574389693</v>
      </c>
      <c r="M10" s="191">
        <f t="shared" si="8"/>
        <v>70056.858859209315</v>
      </c>
      <c r="N10" s="191">
        <f t="shared" si="9"/>
        <v>44242.536747829297</v>
      </c>
      <c r="O10" s="194">
        <f t="shared" si="5"/>
        <v>13167701.860257436</v>
      </c>
      <c r="P10" s="189">
        <v>0.12218217766307603</v>
      </c>
      <c r="Q10" s="194">
        <f t="shared" si="6"/>
        <v>2305836.7303556809</v>
      </c>
      <c r="R10" s="195">
        <v>3.8693993036657839E-2</v>
      </c>
      <c r="S10" s="196">
        <f t="shared" si="7"/>
        <v>124517.26959196493</v>
      </c>
      <c r="T10" s="194">
        <f t="shared" si="10"/>
        <v>2430353.9999476457</v>
      </c>
      <c r="U10" s="197">
        <f t="shared" si="11"/>
        <v>15598055.86020508</v>
      </c>
      <c r="V10" s="178"/>
    </row>
    <row r="11" spans="1:22" ht="16.5" customHeight="1" x14ac:dyDescent="0.2">
      <c r="A11" s="30" t="s">
        <v>12</v>
      </c>
      <c r="B11" s="180">
        <v>4.7696876062257372E-2</v>
      </c>
      <c r="C11" s="181">
        <v>4.7308159860959029E-2</v>
      </c>
      <c r="D11" s="182">
        <f t="shared" si="0"/>
        <v>10906590.185466941</v>
      </c>
      <c r="E11" s="180">
        <v>2.3583584621262345E-3</v>
      </c>
      <c r="F11" s="183">
        <f t="shared" si="1"/>
        <v>9801.3377685966298</v>
      </c>
      <c r="G11" s="180">
        <v>5.2771267829212501E-2</v>
      </c>
      <c r="H11" s="183">
        <f t="shared" si="2"/>
        <v>4091936.8787449664</v>
      </c>
      <c r="I11" s="180">
        <v>3.8289834432709241E-3</v>
      </c>
      <c r="J11" s="182">
        <f t="shared" si="3"/>
        <v>17352.952964903827</v>
      </c>
      <c r="K11" s="180">
        <v>2.4085133070426337E-2</v>
      </c>
      <c r="L11" s="184">
        <f t="shared" si="4"/>
        <v>112959.27410029952</v>
      </c>
      <c r="M11" s="182">
        <f t="shared" si="8"/>
        <v>68305.437387729093</v>
      </c>
      <c r="N11" s="182">
        <f t="shared" si="9"/>
        <v>43136.473329133565</v>
      </c>
      <c r="O11" s="185">
        <f t="shared" si="5"/>
        <v>15250082.539762571</v>
      </c>
      <c r="P11" s="180">
        <v>1.7796407522766525E-2</v>
      </c>
      <c r="Q11" s="185">
        <f t="shared" si="6"/>
        <v>335855.94003350573</v>
      </c>
      <c r="R11" s="186">
        <v>4.4206358346661048E-2</v>
      </c>
      <c r="S11" s="187">
        <f t="shared" si="7"/>
        <v>142256.06115955525</v>
      </c>
      <c r="T11" s="185">
        <f t="shared" si="10"/>
        <v>478112.00119306101</v>
      </c>
      <c r="U11" s="188">
        <f t="shared" si="11"/>
        <v>15728194.540955633</v>
      </c>
      <c r="V11" s="178"/>
    </row>
    <row r="12" spans="1:22" ht="16.5" customHeight="1" x14ac:dyDescent="0.2">
      <c r="A12" s="28" t="s">
        <v>13</v>
      </c>
      <c r="B12" s="189">
        <v>3.5191566667383295E-2</v>
      </c>
      <c r="C12" s="190">
        <v>3.5366316747512026E-2</v>
      </c>
      <c r="D12" s="191">
        <f t="shared" si="0"/>
        <v>8045387.754705511</v>
      </c>
      <c r="E12" s="189">
        <v>1.0149050595608822E-3</v>
      </c>
      <c r="F12" s="192">
        <f t="shared" si="1"/>
        <v>4217.9454275350263</v>
      </c>
      <c r="G12" s="189">
        <v>3.30550130122753E-2</v>
      </c>
      <c r="H12" s="192">
        <f t="shared" si="2"/>
        <v>2563118.763984839</v>
      </c>
      <c r="I12" s="189">
        <v>4.337453683371211E-3</v>
      </c>
      <c r="J12" s="191">
        <f t="shared" si="3"/>
        <v>19657.340093038329</v>
      </c>
      <c r="K12" s="189">
        <v>4.5459647269106861E-2</v>
      </c>
      <c r="L12" s="193">
        <f t="shared" si="4"/>
        <v>213205.74569211117</v>
      </c>
      <c r="M12" s="191">
        <f t="shared" si="8"/>
        <v>128923.55965518705</v>
      </c>
      <c r="N12" s="191">
        <f t="shared" si="9"/>
        <v>81418.228258970383</v>
      </c>
      <c r="O12" s="194">
        <f t="shared" si="5"/>
        <v>11055929.337817194</v>
      </c>
      <c r="P12" s="189">
        <v>1.846389110325191E-2</v>
      </c>
      <c r="Q12" s="194">
        <f t="shared" si="6"/>
        <v>348452.77032602759</v>
      </c>
      <c r="R12" s="195">
        <v>3.395057134293708E-2</v>
      </c>
      <c r="S12" s="196">
        <f t="shared" si="7"/>
        <v>109252.93858157152</v>
      </c>
      <c r="T12" s="194">
        <f t="shared" si="10"/>
        <v>457705.7089075991</v>
      </c>
      <c r="U12" s="197">
        <f t="shared" si="11"/>
        <v>11513635.046724793</v>
      </c>
      <c r="V12" s="178"/>
    </row>
    <row r="13" spans="1:22" ht="16.5" customHeight="1" x14ac:dyDescent="0.2">
      <c r="A13" s="30" t="s">
        <v>14</v>
      </c>
      <c r="B13" s="180">
        <v>2.9716636715144466E-2</v>
      </c>
      <c r="C13" s="181">
        <v>2.9875820485642319E-2</v>
      </c>
      <c r="D13" s="182">
        <f t="shared" si="0"/>
        <v>6793683.8064424424</v>
      </c>
      <c r="E13" s="180">
        <v>3.9626441370004791E-3</v>
      </c>
      <c r="F13" s="183">
        <f t="shared" si="1"/>
        <v>16468.749033373992</v>
      </c>
      <c r="G13" s="180">
        <v>1.5471010198631781E-2</v>
      </c>
      <c r="H13" s="183">
        <f t="shared" si="2"/>
        <v>1199637.601812107</v>
      </c>
      <c r="I13" s="180">
        <v>0.14853940058074336</v>
      </c>
      <c r="J13" s="182">
        <f t="shared" si="3"/>
        <v>673180.56343192887</v>
      </c>
      <c r="K13" s="180">
        <v>7.3036946108803961E-3</v>
      </c>
      <c r="L13" s="184">
        <f t="shared" si="4"/>
        <v>34254.327725029056</v>
      </c>
      <c r="M13" s="182">
        <f t="shared" si="8"/>
        <v>20713.277916456802</v>
      </c>
      <c r="N13" s="182">
        <f t="shared" si="9"/>
        <v>13080.917048086789</v>
      </c>
      <c r="O13" s="185">
        <f t="shared" si="5"/>
        <v>8751019.2434094269</v>
      </c>
      <c r="P13" s="180">
        <v>4.0845102785854709E-2</v>
      </c>
      <c r="Q13" s="185">
        <f t="shared" si="6"/>
        <v>770833.68507712544</v>
      </c>
      <c r="R13" s="186">
        <v>2.8161502571176344E-2</v>
      </c>
      <c r="S13" s="187">
        <f t="shared" si="7"/>
        <v>90623.715274045477</v>
      </c>
      <c r="T13" s="185">
        <f t="shared" si="10"/>
        <v>861457.40035117092</v>
      </c>
      <c r="U13" s="188">
        <f t="shared" si="11"/>
        <v>9612476.6437605973</v>
      </c>
      <c r="V13" s="178"/>
    </row>
    <row r="14" spans="1:22" ht="16.5" customHeight="1" x14ac:dyDescent="0.2">
      <c r="A14" s="28" t="s">
        <v>15</v>
      </c>
      <c r="B14" s="189">
        <v>4.0445496131017333E-2</v>
      </c>
      <c r="C14" s="190">
        <v>4.074302595367766E-2</v>
      </c>
      <c r="D14" s="191">
        <f t="shared" si="0"/>
        <v>9246172.9993606638</v>
      </c>
      <c r="E14" s="189">
        <v>1.1561892070615322E-3</v>
      </c>
      <c r="F14" s="192">
        <f t="shared" si="1"/>
        <v>4805.1223445477281</v>
      </c>
      <c r="G14" s="189">
        <v>2.0363841675015593E-2</v>
      </c>
      <c r="H14" s="192">
        <f t="shared" si="2"/>
        <v>1579032.6473223842</v>
      </c>
      <c r="I14" s="189">
        <v>2.3868253975022066E-2</v>
      </c>
      <c r="J14" s="191">
        <f t="shared" si="3"/>
        <v>108170.92701480001</v>
      </c>
      <c r="K14" s="189">
        <v>9.0692500472349891E-2</v>
      </c>
      <c r="L14" s="193">
        <f t="shared" si="4"/>
        <v>425347.82721532101</v>
      </c>
      <c r="M14" s="191">
        <f t="shared" si="8"/>
        <v>257203.93133958429</v>
      </c>
      <c r="N14" s="191">
        <f t="shared" si="9"/>
        <v>162430.26834597866</v>
      </c>
      <c r="O14" s="194">
        <f t="shared" si="5"/>
        <v>11783163.72294328</v>
      </c>
      <c r="P14" s="189">
        <v>1.6830852121689496E-2</v>
      </c>
      <c r="Q14" s="194">
        <f t="shared" si="6"/>
        <v>317633.86254577112</v>
      </c>
      <c r="R14" s="195">
        <v>3.7650073896368548E-2</v>
      </c>
      <c r="S14" s="196">
        <f t="shared" si="7"/>
        <v>121157.93779851399</v>
      </c>
      <c r="T14" s="194">
        <f t="shared" si="10"/>
        <v>438791.80034428509</v>
      </c>
      <c r="U14" s="197">
        <f t="shared" si="11"/>
        <v>12221955.523287565</v>
      </c>
      <c r="V14" s="178"/>
    </row>
    <row r="15" spans="1:22" ht="16.5" customHeight="1" x14ac:dyDescent="0.2">
      <c r="A15" s="30" t="s">
        <v>16</v>
      </c>
      <c r="B15" s="180">
        <v>2.604795301836995E-2</v>
      </c>
      <c r="C15" s="181">
        <v>2.6106031532190516E-2</v>
      </c>
      <c r="D15" s="182">
        <f t="shared" si="0"/>
        <v>5955262.3325647069</v>
      </c>
      <c r="E15" s="180">
        <v>3.8573080270295802E-3</v>
      </c>
      <c r="F15" s="183">
        <f t="shared" si="1"/>
        <v>16030.972160334935</v>
      </c>
      <c r="G15" s="180">
        <v>3.771810174392351E-2</v>
      </c>
      <c r="H15" s="183">
        <f t="shared" si="2"/>
        <v>2924699.3273255727</v>
      </c>
      <c r="I15" s="180">
        <v>3.4409684172824451E-3</v>
      </c>
      <c r="J15" s="182">
        <f t="shared" si="3"/>
        <v>15594.468867124042</v>
      </c>
      <c r="K15" s="180">
        <v>2.2823053848217575E-2</v>
      </c>
      <c r="L15" s="184">
        <f t="shared" si="4"/>
        <v>107040.12254814043</v>
      </c>
      <c r="M15" s="182">
        <f t="shared" si="8"/>
        <v>64726.180713545044</v>
      </c>
      <c r="N15" s="182">
        <f t="shared" si="9"/>
        <v>40876.089442157674</v>
      </c>
      <c r="O15" s="185">
        <f t="shared" si="5"/>
        <v>9124229.4936215822</v>
      </c>
      <c r="P15" s="180">
        <v>6.8017559329545726E-3</v>
      </c>
      <c r="Q15" s="185">
        <f t="shared" si="6"/>
        <v>128363.55482523878</v>
      </c>
      <c r="R15" s="186">
        <v>2.7142487477883295E-2</v>
      </c>
      <c r="S15" s="187">
        <f t="shared" si="7"/>
        <v>87344.524703828443</v>
      </c>
      <c r="T15" s="185">
        <f t="shared" si="10"/>
        <v>215708.07952906721</v>
      </c>
      <c r="U15" s="188">
        <f t="shared" si="11"/>
        <v>9339937.5731506497</v>
      </c>
      <c r="V15" s="178"/>
    </row>
    <row r="16" spans="1:22" ht="16.5" customHeight="1" x14ac:dyDescent="0.2">
      <c r="A16" s="28" t="s">
        <v>17</v>
      </c>
      <c r="B16" s="189">
        <v>4.3149802948783317E-2</v>
      </c>
      <c r="C16" s="190">
        <v>4.3509515880628902E-2</v>
      </c>
      <c r="D16" s="191">
        <f t="shared" si="0"/>
        <v>9864245.8421231546</v>
      </c>
      <c r="E16" s="189">
        <v>1.4203654828615641E-3</v>
      </c>
      <c r="F16" s="192">
        <f t="shared" si="1"/>
        <v>5903.0389467726609</v>
      </c>
      <c r="G16" s="189">
        <v>4.4766101075243994E-2</v>
      </c>
      <c r="H16" s="192">
        <f t="shared" si="2"/>
        <v>3471208.2434754944</v>
      </c>
      <c r="I16" s="189">
        <v>5.4919049832215482E-3</v>
      </c>
      <c r="J16" s="191">
        <f t="shared" si="3"/>
        <v>24889.313383960056</v>
      </c>
      <c r="K16" s="189">
        <v>2.8617708351757597E-2</v>
      </c>
      <c r="L16" s="193">
        <f t="shared" si="4"/>
        <v>134217.05216974314</v>
      </c>
      <c r="M16" s="191">
        <f t="shared" si="8"/>
        <v>81159.820885584544</v>
      </c>
      <c r="N16" s="191">
        <f t="shared" si="9"/>
        <v>51254.31565799786</v>
      </c>
      <c r="O16" s="194">
        <f t="shared" si="5"/>
        <v>13632877.626642706</v>
      </c>
      <c r="P16" s="189">
        <v>1.1773776761650376E-2</v>
      </c>
      <c r="Q16" s="194">
        <f t="shared" si="6"/>
        <v>222196.12902042721</v>
      </c>
      <c r="R16" s="195">
        <v>4.3070489245572691E-2</v>
      </c>
      <c r="S16" s="196">
        <f t="shared" si="7"/>
        <v>138600.83439225293</v>
      </c>
      <c r="T16" s="194">
        <f t="shared" si="10"/>
        <v>360796.96341268014</v>
      </c>
      <c r="U16" s="197">
        <f t="shared" si="11"/>
        <v>13993674.590055386</v>
      </c>
      <c r="V16" s="178"/>
    </row>
    <row r="17" spans="1:22" ht="16.5" customHeight="1" x14ac:dyDescent="0.2">
      <c r="A17" s="30" t="s">
        <v>18</v>
      </c>
      <c r="B17" s="180">
        <v>2.6679930406337315E-2</v>
      </c>
      <c r="C17" s="181">
        <v>2.5819689073081627E-2</v>
      </c>
      <c r="D17" s="182">
        <f t="shared" si="0"/>
        <v>6103097.1669059834</v>
      </c>
      <c r="E17" s="180">
        <v>1.4646735291191644E-3</v>
      </c>
      <c r="F17" s="183">
        <f t="shared" si="1"/>
        <v>6087.1831870192473</v>
      </c>
      <c r="G17" s="180">
        <v>4.4186919293432672E-2</v>
      </c>
      <c r="H17" s="183">
        <f t="shared" si="2"/>
        <v>3426297.9089320628</v>
      </c>
      <c r="I17" s="180">
        <v>4.2692312612193908E-3</v>
      </c>
      <c r="J17" s="182">
        <f t="shared" si="3"/>
        <v>19348.15607584628</v>
      </c>
      <c r="K17" s="180">
        <v>4.891147939984207E-2</v>
      </c>
      <c r="L17" s="184">
        <f t="shared" si="4"/>
        <v>229394.8383852593</v>
      </c>
      <c r="M17" s="182">
        <f t="shared" si="8"/>
        <v>138712.95557795212</v>
      </c>
      <c r="N17" s="182">
        <f t="shared" si="9"/>
        <v>87600.459605117154</v>
      </c>
      <c r="O17" s="185">
        <f t="shared" si="5"/>
        <v>10010538.668669241</v>
      </c>
      <c r="P17" s="180">
        <v>5.4049127032130603E-3</v>
      </c>
      <c r="Q17" s="185">
        <f t="shared" si="6"/>
        <v>102002.16163933222</v>
      </c>
      <c r="R17" s="186">
        <v>2.7062346958530652E-2</v>
      </c>
      <c r="S17" s="187">
        <f t="shared" si="7"/>
        <v>87086.63251255163</v>
      </c>
      <c r="T17" s="185">
        <f t="shared" si="10"/>
        <v>189088.79415188386</v>
      </c>
      <c r="U17" s="188">
        <f t="shared" si="11"/>
        <v>10199627.462821124</v>
      </c>
      <c r="V17" s="178"/>
    </row>
    <row r="18" spans="1:22" ht="16.5" customHeight="1" x14ac:dyDescent="0.2">
      <c r="A18" s="28" t="s">
        <v>19</v>
      </c>
      <c r="B18" s="189">
        <v>2.3162008685922008E-2</v>
      </c>
      <c r="C18" s="190">
        <v>2.2952100252915098E-2</v>
      </c>
      <c r="D18" s="191">
        <f t="shared" si="0"/>
        <v>5296409.9226019233</v>
      </c>
      <c r="E18" s="189">
        <v>4.7568449661461448E-4</v>
      </c>
      <c r="F18" s="192">
        <f t="shared" si="1"/>
        <v>1976.9447679303378</v>
      </c>
      <c r="G18" s="189">
        <v>1.9415064979584545E-2</v>
      </c>
      <c r="H18" s="192">
        <f t="shared" si="2"/>
        <v>1505463.5535819652</v>
      </c>
      <c r="I18" s="189">
        <v>1.9165170747930942E-2</v>
      </c>
      <c r="J18" s="191">
        <f t="shared" si="3"/>
        <v>86856.553829623022</v>
      </c>
      <c r="K18" s="189">
        <v>7.9410983411799335E-2</v>
      </c>
      <c r="L18" s="193">
        <f t="shared" si="4"/>
        <v>372437.51220133889</v>
      </c>
      <c r="M18" s="191">
        <f t="shared" si="8"/>
        <v>225209.54895586291</v>
      </c>
      <c r="N18" s="191">
        <f t="shared" si="9"/>
        <v>142225.07129053262</v>
      </c>
      <c r="O18" s="194">
        <f t="shared" si="5"/>
        <v>7630579.1072291769</v>
      </c>
      <c r="P18" s="189">
        <v>3.1872912409512268E-2</v>
      </c>
      <c r="Q18" s="194">
        <f t="shared" si="6"/>
        <v>601509.4307774225</v>
      </c>
      <c r="R18" s="195">
        <v>2.500232032814808E-2</v>
      </c>
      <c r="S18" s="196">
        <f t="shared" si="7"/>
        <v>80457.466815980515</v>
      </c>
      <c r="T18" s="194">
        <f t="shared" si="10"/>
        <v>681966.897593403</v>
      </c>
      <c r="U18" s="197">
        <f t="shared" si="11"/>
        <v>8312546.0048225801</v>
      </c>
      <c r="V18" s="178"/>
    </row>
    <row r="19" spans="1:22" ht="16.5" customHeight="1" x14ac:dyDescent="0.2">
      <c r="A19" s="30" t="s">
        <v>20</v>
      </c>
      <c r="B19" s="180">
        <v>2.3235791464030708E-2</v>
      </c>
      <c r="C19" s="181">
        <v>2.2971812341404902E-2</v>
      </c>
      <c r="D19" s="182">
        <f t="shared" si="0"/>
        <v>5313476.0653850185</v>
      </c>
      <c r="E19" s="180">
        <v>1.008217052578603E-3</v>
      </c>
      <c r="F19" s="183">
        <f t="shared" si="1"/>
        <v>4190.1500705166736</v>
      </c>
      <c r="G19" s="180">
        <v>3.4039347051134823E-2</v>
      </c>
      <c r="H19" s="183">
        <f t="shared" si="2"/>
        <v>2639445.0096920454</v>
      </c>
      <c r="I19" s="180">
        <v>3.2704123619028938E-3</v>
      </c>
      <c r="J19" s="182">
        <f t="shared" si="3"/>
        <v>14821.508824143915</v>
      </c>
      <c r="K19" s="180">
        <v>6.949783462910657E-3</v>
      </c>
      <c r="L19" s="184">
        <f t="shared" si="4"/>
        <v>32594.484441050983</v>
      </c>
      <c r="M19" s="182">
        <f t="shared" si="8"/>
        <v>19709.585900814622</v>
      </c>
      <c r="N19" s="182">
        <f t="shared" si="9"/>
        <v>12447.062182072987</v>
      </c>
      <c r="O19" s="185">
        <f t="shared" si="5"/>
        <v>8036683.8664956624</v>
      </c>
      <c r="P19" s="180">
        <v>7.4290581648279825E-3</v>
      </c>
      <c r="Q19" s="185">
        <f t="shared" si="6"/>
        <v>140202.07788116668</v>
      </c>
      <c r="R19" s="186">
        <v>2.5183026521920459E-2</v>
      </c>
      <c r="S19" s="187">
        <f t="shared" si="7"/>
        <v>81038.979347540037</v>
      </c>
      <c r="T19" s="185">
        <f t="shared" si="10"/>
        <v>221241.05722870672</v>
      </c>
      <c r="U19" s="188">
        <f t="shared" si="11"/>
        <v>8257924.9237243691</v>
      </c>
      <c r="V19" s="178"/>
    </row>
    <row r="20" spans="1:22" ht="16.5" customHeight="1" x14ac:dyDescent="0.2">
      <c r="A20" s="28" t="s">
        <v>21</v>
      </c>
      <c r="B20" s="189">
        <v>2.9282737722870818E-2</v>
      </c>
      <c r="C20" s="190">
        <v>2.8952498569055962E-2</v>
      </c>
      <c r="D20" s="191">
        <f t="shared" si="0"/>
        <v>6696260.8097884553</v>
      </c>
      <c r="E20" s="189">
        <v>2.1485222430572219E-3</v>
      </c>
      <c r="F20" s="192">
        <f t="shared" si="1"/>
        <v>8929.2584421458141</v>
      </c>
      <c r="G20" s="189">
        <v>2.3694124329303387E-2</v>
      </c>
      <c r="H20" s="192">
        <f t="shared" si="2"/>
        <v>1837266.0946185139</v>
      </c>
      <c r="I20" s="189">
        <v>2.9410259799511358E-3</v>
      </c>
      <c r="J20" s="191">
        <f t="shared" si="3"/>
        <v>13328.729741138548</v>
      </c>
      <c r="K20" s="189">
        <v>6.6996818436307814E-3</v>
      </c>
      <c r="L20" s="193">
        <f t="shared" si="4"/>
        <v>31421.507846628363</v>
      </c>
      <c r="M20" s="191">
        <f t="shared" si="8"/>
        <v>19000.297708536895</v>
      </c>
      <c r="N20" s="191">
        <f t="shared" si="9"/>
        <v>11999.13018194273</v>
      </c>
      <c r="O20" s="194">
        <f t="shared" si="5"/>
        <v>8618205.8283273615</v>
      </c>
      <c r="P20" s="189">
        <v>1.9721102141509485E-2</v>
      </c>
      <c r="Q20" s="194">
        <f t="shared" si="6"/>
        <v>372179.00802508753</v>
      </c>
      <c r="R20" s="195">
        <v>2.6830566688731603E-2</v>
      </c>
      <c r="S20" s="196">
        <f t="shared" si="7"/>
        <v>86340.763604338295</v>
      </c>
      <c r="T20" s="194">
        <f t="shared" si="10"/>
        <v>458519.77162942581</v>
      </c>
      <c r="U20" s="197">
        <f t="shared" si="11"/>
        <v>9076725.5999567881</v>
      </c>
      <c r="V20" s="178"/>
    </row>
    <row r="21" spans="1:22" ht="16.5" customHeight="1" x14ac:dyDescent="0.2">
      <c r="A21" s="30" t="s">
        <v>22</v>
      </c>
      <c r="B21" s="180">
        <v>3.5673178811138462E-2</v>
      </c>
      <c r="C21" s="181">
        <v>3.5657328337677575E-2</v>
      </c>
      <c r="D21" s="182">
        <f t="shared" si="0"/>
        <v>8156194.93320804</v>
      </c>
      <c r="E21" s="180">
        <v>1.9737980606451752E-3</v>
      </c>
      <c r="F21" s="183">
        <f t="shared" si="1"/>
        <v>8203.1047400413481</v>
      </c>
      <c r="G21" s="180">
        <v>3.5205335801436026E-2</v>
      </c>
      <c r="H21" s="183">
        <f t="shared" si="2"/>
        <v>2729856.9433791507</v>
      </c>
      <c r="I21" s="180">
        <v>7.1196493367501395E-3</v>
      </c>
      <c r="J21" s="182">
        <f t="shared" si="3"/>
        <v>32266.250794151631</v>
      </c>
      <c r="K21" s="180">
        <v>3.3408319738638025E-2</v>
      </c>
      <c r="L21" s="184">
        <f t="shared" si="4"/>
        <v>156685.01957421235</v>
      </c>
      <c r="M21" s="182">
        <f t="shared" si="8"/>
        <v>94745.994778777444</v>
      </c>
      <c r="N21" s="182">
        <f t="shared" si="9"/>
        <v>59834.300651900703</v>
      </c>
      <c r="O21" s="185">
        <f t="shared" si="5"/>
        <v>11237786.547126273</v>
      </c>
      <c r="P21" s="180">
        <v>1.1014662061825302E-2</v>
      </c>
      <c r="Q21" s="185">
        <f t="shared" si="6"/>
        <v>207870.02523926532</v>
      </c>
      <c r="R21" s="186">
        <v>3.2686543906616038E-2</v>
      </c>
      <c r="S21" s="187">
        <f t="shared" si="7"/>
        <v>105185.29829149041</v>
      </c>
      <c r="T21" s="185">
        <f t="shared" si="10"/>
        <v>313055.3235307557</v>
      </c>
      <c r="U21" s="188">
        <f t="shared" si="11"/>
        <v>11550841.870657029</v>
      </c>
      <c r="V21" s="178"/>
    </row>
    <row r="22" spans="1:22" ht="16.5" customHeight="1" x14ac:dyDescent="0.2">
      <c r="A22" s="28" t="s">
        <v>23</v>
      </c>
      <c r="B22" s="189">
        <v>2.4507410127317213E-2</v>
      </c>
      <c r="C22" s="190">
        <v>2.4532299038133903E-2</v>
      </c>
      <c r="D22" s="191">
        <f t="shared" si="0"/>
        <v>5603161.1188237984</v>
      </c>
      <c r="E22" s="189">
        <v>2.8440749692142677E-3</v>
      </c>
      <c r="F22" s="192">
        <f t="shared" si="1"/>
        <v>11819.975572054496</v>
      </c>
      <c r="G22" s="189">
        <v>3.9469033975877699E-2</v>
      </c>
      <c r="H22" s="192">
        <f t="shared" si="2"/>
        <v>3060468.3635235326</v>
      </c>
      <c r="I22" s="189">
        <v>3.451628170743667E-3</v>
      </c>
      <c r="J22" s="191">
        <f t="shared" si="3"/>
        <v>15642.7788698103</v>
      </c>
      <c r="K22" s="189">
        <v>1.0924134574837992E-2</v>
      </c>
      <c r="L22" s="193">
        <f t="shared" si="4"/>
        <v>51234.191155990178</v>
      </c>
      <c r="M22" s="191">
        <f t="shared" si="8"/>
        <v>30980.845654240544</v>
      </c>
      <c r="N22" s="191">
        <f t="shared" si="9"/>
        <v>19565.125023534842</v>
      </c>
      <c r="O22" s="194">
        <f t="shared" si="5"/>
        <v>8792872.3986229599</v>
      </c>
      <c r="P22" s="189">
        <v>6.6897935324309798E-3</v>
      </c>
      <c r="Q22" s="194">
        <f t="shared" si="6"/>
        <v>126250.58695640603</v>
      </c>
      <c r="R22" s="195">
        <v>2.6120032492874232E-2</v>
      </c>
      <c r="S22" s="196">
        <f t="shared" si="7"/>
        <v>84054.264562069278</v>
      </c>
      <c r="T22" s="194">
        <f t="shared" si="10"/>
        <v>210304.85151847531</v>
      </c>
      <c r="U22" s="197">
        <f t="shared" si="11"/>
        <v>9003177.2501414344</v>
      </c>
      <c r="V22" s="178"/>
    </row>
    <row r="23" spans="1:22" ht="16.5" customHeight="1" x14ac:dyDescent="0.2">
      <c r="A23" s="30" t="s">
        <v>24</v>
      </c>
      <c r="B23" s="180">
        <v>1.6414578234486967E-2</v>
      </c>
      <c r="C23" s="181">
        <v>1.6027382944851069E-2</v>
      </c>
      <c r="D23" s="182">
        <f t="shared" si="0"/>
        <v>3754356.4854962025</v>
      </c>
      <c r="E23" s="180">
        <v>8.4477888194915279E-3</v>
      </c>
      <c r="F23" s="183">
        <f t="shared" si="1"/>
        <v>35109.010333806793</v>
      </c>
      <c r="G23" s="180">
        <v>9.4706530941164203E-3</v>
      </c>
      <c r="H23" s="183">
        <f t="shared" si="2"/>
        <v>734363.91157088138</v>
      </c>
      <c r="I23" s="180">
        <v>1.4028235554968084E-3</v>
      </c>
      <c r="J23" s="182">
        <f t="shared" si="3"/>
        <v>6357.5963535115352</v>
      </c>
      <c r="K23" s="180">
        <v>2.5188687869046596E-3</v>
      </c>
      <c r="L23" s="184">
        <f t="shared" si="4"/>
        <v>11813.494610582853</v>
      </c>
      <c r="M23" s="182">
        <f t="shared" si="8"/>
        <v>7143.5118796616143</v>
      </c>
      <c r="N23" s="182">
        <f t="shared" si="9"/>
        <v>4511.2939973462453</v>
      </c>
      <c r="O23" s="185">
        <f t="shared" si="5"/>
        <v>4553655.3042419935</v>
      </c>
      <c r="P23" s="180">
        <v>4.0589899090678436E-2</v>
      </c>
      <c r="Q23" s="185">
        <f t="shared" si="6"/>
        <v>766017.4502930094</v>
      </c>
      <c r="R23" s="186">
        <v>1.5347074113848962E-2</v>
      </c>
      <c r="S23" s="187">
        <f t="shared" si="7"/>
        <v>49386.884498365958</v>
      </c>
      <c r="T23" s="185">
        <f t="shared" si="10"/>
        <v>815404.33479137532</v>
      </c>
      <c r="U23" s="188">
        <f t="shared" si="11"/>
        <v>5369059.6390333688</v>
      </c>
      <c r="V23" s="178"/>
    </row>
    <row r="24" spans="1:22" ht="16.5" customHeight="1" x14ac:dyDescent="0.2">
      <c r="A24" s="28" t="s">
        <v>25</v>
      </c>
      <c r="B24" s="189">
        <v>4.0415667890352815E-2</v>
      </c>
      <c r="C24" s="190">
        <v>4.1001700784440008E-2</v>
      </c>
      <c r="D24" s="191">
        <f t="shared" si="0"/>
        <v>9238303.0683763381</v>
      </c>
      <c r="E24" s="189">
        <v>2.4677073762865008E-2</v>
      </c>
      <c r="F24" s="192">
        <f t="shared" si="1"/>
        <v>102557.91855846698</v>
      </c>
      <c r="G24" s="189">
        <v>3.5234053644527981E-2</v>
      </c>
      <c r="H24" s="192">
        <f t="shared" si="2"/>
        <v>2732083.753650344</v>
      </c>
      <c r="I24" s="189">
        <v>4.4994819359817848E-3</v>
      </c>
      <c r="J24" s="191">
        <f t="shared" si="3"/>
        <v>20391.652133869447</v>
      </c>
      <c r="K24" s="189">
        <v>1.1563521926704852E-2</v>
      </c>
      <c r="L24" s="193">
        <f t="shared" si="4"/>
        <v>54232.917836245753</v>
      </c>
      <c r="M24" s="191">
        <f t="shared" si="8"/>
        <v>32794.14818413496</v>
      </c>
      <c r="N24" s="191">
        <f t="shared" si="9"/>
        <v>20710.267770728391</v>
      </c>
      <c r="O24" s="194">
        <f t="shared" si="5"/>
        <v>12201073.726510128</v>
      </c>
      <c r="P24" s="189">
        <v>4.7066635232714774E-2</v>
      </c>
      <c r="Q24" s="194">
        <f t="shared" si="6"/>
        <v>888247.19259070908</v>
      </c>
      <c r="R24" s="195">
        <v>4.2608304982271264E-2</v>
      </c>
      <c r="S24" s="196">
        <f t="shared" si="7"/>
        <v>137113.52543294893</v>
      </c>
      <c r="T24" s="194">
        <f t="shared" si="10"/>
        <v>1025360.718023658</v>
      </c>
      <c r="U24" s="197">
        <f t="shared" si="11"/>
        <v>13226434.444533786</v>
      </c>
      <c r="V24" s="178"/>
    </row>
    <row r="25" spans="1:22" ht="16.5" customHeight="1" x14ac:dyDescent="0.2">
      <c r="A25" s="30" t="s">
        <v>26</v>
      </c>
      <c r="B25" s="180">
        <v>3.5984888062626397E-2</v>
      </c>
      <c r="C25" s="181">
        <v>3.6523733466371749E-2</v>
      </c>
      <c r="D25" s="182">
        <f t="shared" si="0"/>
        <v>8225443.4849289525</v>
      </c>
      <c r="E25" s="180">
        <v>2.4986394085795425E-2</v>
      </c>
      <c r="F25" s="183">
        <f t="shared" si="1"/>
        <v>103843.45382056579</v>
      </c>
      <c r="G25" s="180">
        <v>1.5059310555399863E-2</v>
      </c>
      <c r="H25" s="183">
        <f t="shared" si="2"/>
        <v>1167713.9997762607</v>
      </c>
      <c r="I25" s="180">
        <v>5.9590153798922942E-2</v>
      </c>
      <c r="J25" s="182">
        <f t="shared" si="3"/>
        <v>270062.57701671874</v>
      </c>
      <c r="K25" s="180">
        <v>6.3415885601899383E-2</v>
      </c>
      <c r="L25" s="184">
        <f t="shared" si="4"/>
        <v>297420.50347290811</v>
      </c>
      <c r="M25" s="182">
        <f t="shared" si="8"/>
        <v>179847.45156698665</v>
      </c>
      <c r="N25" s="182">
        <f t="shared" si="9"/>
        <v>113577.8511130018</v>
      </c>
      <c r="O25" s="185">
        <f t="shared" si="5"/>
        <v>10357909.321695393</v>
      </c>
      <c r="P25" s="180">
        <v>5.6487517335224287E-2</v>
      </c>
      <c r="Q25" s="185">
        <f t="shared" si="6"/>
        <v>1066039.211032378</v>
      </c>
      <c r="R25" s="186">
        <v>3.4882535763199066E-2</v>
      </c>
      <c r="S25" s="187">
        <f t="shared" si="7"/>
        <v>112252.00008597459</v>
      </c>
      <c r="T25" s="185">
        <f t="shared" si="10"/>
        <v>1178291.2111183526</v>
      </c>
      <c r="U25" s="188">
        <f t="shared" si="11"/>
        <v>11536200.532813746</v>
      </c>
      <c r="V25" s="178"/>
    </row>
    <row r="26" spans="1:22" ht="16.5" customHeight="1" x14ac:dyDescent="0.2">
      <c r="A26" s="28" t="s">
        <v>27</v>
      </c>
      <c r="B26" s="189">
        <v>2.3368059329498831E-2</v>
      </c>
      <c r="C26" s="190">
        <v>2.3095911550284533E-2</v>
      </c>
      <c r="D26" s="191">
        <f t="shared" si="0"/>
        <v>5343746.862716306</v>
      </c>
      <c r="E26" s="189">
        <v>0.13743770748496661</v>
      </c>
      <c r="F26" s="192">
        <f t="shared" si="1"/>
        <v>571191.11230752128</v>
      </c>
      <c r="G26" s="189">
        <v>2.5846360969810123E-2</v>
      </c>
      <c r="H26" s="192">
        <f t="shared" si="2"/>
        <v>2004152.6759600467</v>
      </c>
      <c r="I26" s="189">
        <v>1.9720543903260605E-3</v>
      </c>
      <c r="J26" s="191">
        <f t="shared" si="3"/>
        <v>8937.3504969577061</v>
      </c>
      <c r="K26" s="189">
        <v>4.1234533330710543E-3</v>
      </c>
      <c r="L26" s="193">
        <f t="shared" si="4"/>
        <v>19338.996132103246</v>
      </c>
      <c r="M26" s="191">
        <f t="shared" si="8"/>
        <v>11694.113652589509</v>
      </c>
      <c r="N26" s="191">
        <f t="shared" si="9"/>
        <v>7385.1049195302585</v>
      </c>
      <c r="O26" s="194">
        <f t="shared" si="5"/>
        <v>7966446.2161850547</v>
      </c>
      <c r="P26" s="189">
        <v>4.7561082366832215E-2</v>
      </c>
      <c r="Q26" s="194">
        <f t="shared" si="6"/>
        <v>897578.45828652126</v>
      </c>
      <c r="R26" s="195">
        <v>2.3997408470008075E-2</v>
      </c>
      <c r="S26" s="196">
        <f t="shared" si="7"/>
        <v>77223.660456485988</v>
      </c>
      <c r="T26" s="194">
        <f t="shared" si="10"/>
        <v>974802.1187430073</v>
      </c>
      <c r="U26" s="197">
        <f t="shared" si="11"/>
        <v>8941248.3349280618</v>
      </c>
      <c r="V26" s="178"/>
    </row>
    <row r="27" spans="1:22" ht="16.5" customHeight="1" x14ac:dyDescent="0.2">
      <c r="A27" s="30" t="s">
        <v>28</v>
      </c>
      <c r="B27" s="180">
        <v>3.4797058852739607E-2</v>
      </c>
      <c r="C27" s="181">
        <v>3.5199061299575271E-2</v>
      </c>
      <c r="D27" s="182">
        <f t="shared" si="0"/>
        <v>7954362.2618896384</v>
      </c>
      <c r="E27" s="180">
        <v>1.8266619070350309E-3</v>
      </c>
      <c r="F27" s="183">
        <f t="shared" si="1"/>
        <v>7591.6068856375887</v>
      </c>
      <c r="G27" s="180">
        <v>3.5741143668005695E-2</v>
      </c>
      <c r="H27" s="183">
        <f t="shared" si="2"/>
        <v>2771404.0211608298</v>
      </c>
      <c r="I27" s="180">
        <v>0.18392765012130799</v>
      </c>
      <c r="J27" s="182">
        <f t="shared" si="3"/>
        <v>833560.11034976784</v>
      </c>
      <c r="K27" s="180">
        <v>3.0417349018710675E-2</v>
      </c>
      <c r="L27" s="184">
        <f t="shared" si="4"/>
        <v>142657.36689775306</v>
      </c>
      <c r="M27" s="182">
        <f t="shared" si="8"/>
        <v>86263.601817063478</v>
      </c>
      <c r="N27" s="182">
        <f t="shared" si="9"/>
        <v>54477.472092510819</v>
      </c>
      <c r="O27" s="185">
        <f t="shared" si="5"/>
        <v>11850316.441093201</v>
      </c>
      <c r="P27" s="180">
        <v>1.6756504596413441E-2</v>
      </c>
      <c r="Q27" s="185">
        <f t="shared" si="6"/>
        <v>316230.76711997745</v>
      </c>
      <c r="R27" s="186">
        <v>3.2052665582051394E-2</v>
      </c>
      <c r="S27" s="187">
        <f t="shared" si="7"/>
        <v>103145.47784304139</v>
      </c>
      <c r="T27" s="185">
        <f t="shared" si="10"/>
        <v>419376.24496301881</v>
      </c>
      <c r="U27" s="188">
        <f t="shared" si="11"/>
        <v>12269692.686056219</v>
      </c>
      <c r="V27" s="178"/>
    </row>
    <row r="28" spans="1:22" ht="16.5" customHeight="1" x14ac:dyDescent="0.2">
      <c r="A28" s="28" t="s">
        <v>29</v>
      </c>
      <c r="B28" s="189">
        <v>2.3656361384313006E-2</v>
      </c>
      <c r="C28" s="190">
        <v>2.4162767613664191E-2</v>
      </c>
      <c r="D28" s="191">
        <f t="shared" si="0"/>
        <v>5406828.8664275659</v>
      </c>
      <c r="E28" s="189">
        <v>1.3467974060564919E-3</v>
      </c>
      <c r="F28" s="192">
        <f t="shared" si="1"/>
        <v>5597.2900195707798</v>
      </c>
      <c r="G28" s="189">
        <v>3.9286654015504893E-2</v>
      </c>
      <c r="H28" s="192">
        <f t="shared" si="2"/>
        <v>3046326.4390162649</v>
      </c>
      <c r="I28" s="189">
        <v>1.7467072021558287E-2</v>
      </c>
      <c r="J28" s="191">
        <f t="shared" si="3"/>
        <v>79160.770401702161</v>
      </c>
      <c r="K28" s="189">
        <v>5.4470248238668022E-2</v>
      </c>
      <c r="L28" s="193">
        <f t="shared" si="4"/>
        <v>255465.46423935302</v>
      </c>
      <c r="M28" s="191">
        <f t="shared" si="8"/>
        <v>154477.6240048625</v>
      </c>
      <c r="N28" s="191">
        <f t="shared" si="9"/>
        <v>97556.214595454425</v>
      </c>
      <c r="O28" s="194">
        <f t="shared" si="5"/>
        <v>9045412.6687047742</v>
      </c>
      <c r="P28" s="189">
        <v>1.803893925570588E-2</v>
      </c>
      <c r="Q28" s="194">
        <f t="shared" si="6"/>
        <v>340433.02802444424</v>
      </c>
      <c r="R28" s="195">
        <v>2.6099853501697398E-2</v>
      </c>
      <c r="S28" s="196">
        <f t="shared" si="7"/>
        <v>83989.328568462224</v>
      </c>
      <c r="T28" s="194">
        <f t="shared" si="10"/>
        <v>424422.35659290646</v>
      </c>
      <c r="U28" s="197">
        <f t="shared" si="11"/>
        <v>9469835.0252976809</v>
      </c>
      <c r="V28" s="178"/>
    </row>
    <row r="29" spans="1:22" ht="16.5" customHeight="1" x14ac:dyDescent="0.2">
      <c r="A29" s="30" t="s">
        <v>30</v>
      </c>
      <c r="B29" s="180">
        <v>2.3058527404201605E-2</v>
      </c>
      <c r="C29" s="181">
        <v>2.2421926353878428E-2</v>
      </c>
      <c r="D29" s="182">
        <f t="shared" si="0"/>
        <v>5274303.6408828106</v>
      </c>
      <c r="E29" s="180">
        <v>3.1199552572332887E-3</v>
      </c>
      <c r="F29" s="183">
        <f t="shared" si="1"/>
        <v>12966.534049061547</v>
      </c>
      <c r="G29" s="180">
        <v>2.2324622670608717E-2</v>
      </c>
      <c r="H29" s="183">
        <f t="shared" si="2"/>
        <v>1731073.5665016705</v>
      </c>
      <c r="I29" s="180">
        <v>3.0486894899094774E-3</v>
      </c>
      <c r="J29" s="182">
        <f t="shared" si="3"/>
        <v>13816.660768269752</v>
      </c>
      <c r="K29" s="180">
        <v>7.1243421608350125E-3</v>
      </c>
      <c r="L29" s="184">
        <f t="shared" si="4"/>
        <v>33413.164734316211</v>
      </c>
      <c r="M29" s="182">
        <f t="shared" si="8"/>
        <v>20204.634368128096</v>
      </c>
      <c r="N29" s="182">
        <f t="shared" si="9"/>
        <v>12759.696810055508</v>
      </c>
      <c r="O29" s="185">
        <f t="shared" si="5"/>
        <v>7098537.8981143124</v>
      </c>
      <c r="P29" s="180">
        <v>5.7974507941891677E-2</v>
      </c>
      <c r="Q29" s="185">
        <f t="shared" si="6"/>
        <v>1094101.8763419008</v>
      </c>
      <c r="R29" s="186">
        <v>2.2103407753384686E-2</v>
      </c>
      <c r="S29" s="187">
        <f t="shared" si="7"/>
        <v>71128.766150391923</v>
      </c>
      <c r="T29" s="185">
        <f t="shared" si="10"/>
        <v>1165230.6424922927</v>
      </c>
      <c r="U29" s="188">
        <f t="shared" si="11"/>
        <v>8263768.5406066049</v>
      </c>
      <c r="V29" s="178"/>
    </row>
    <row r="30" spans="1:22" ht="16.5" customHeight="1" x14ac:dyDescent="0.2">
      <c r="A30" s="28" t="s">
        <v>31</v>
      </c>
      <c r="B30" s="189">
        <v>4.0692231562257979E-2</v>
      </c>
      <c r="C30" s="190">
        <v>4.0959554046278608E-2</v>
      </c>
      <c r="D30" s="191">
        <f t="shared" si="0"/>
        <v>9302695.3093950171</v>
      </c>
      <c r="E30" s="189">
        <v>1.0959135441337401E-2</v>
      </c>
      <c r="F30" s="192">
        <f t="shared" si="1"/>
        <v>45546.166894198235</v>
      </c>
      <c r="G30" s="189">
        <v>2.7591128585849802E-2</v>
      </c>
      <c r="H30" s="192">
        <f t="shared" si="2"/>
        <v>2139443.7016753796</v>
      </c>
      <c r="I30" s="189">
        <v>1.8845378144094285E-2</v>
      </c>
      <c r="J30" s="191">
        <f t="shared" si="3"/>
        <v>85407.253749035299</v>
      </c>
      <c r="K30" s="189">
        <v>4.1653408085010085E-2</v>
      </c>
      <c r="L30" s="193">
        <f t="shared" si="4"/>
        <v>195354.48391869731</v>
      </c>
      <c r="M30" s="191">
        <f t="shared" si="8"/>
        <v>118129.0653290886</v>
      </c>
      <c r="N30" s="191">
        <f t="shared" si="9"/>
        <v>74601.253880253062</v>
      </c>
      <c r="O30" s="194">
        <f t="shared" si="5"/>
        <v>11961177.234841669</v>
      </c>
      <c r="P30" s="189">
        <v>3.312964223401401E-2</v>
      </c>
      <c r="Q30" s="194">
        <f t="shared" si="6"/>
        <v>625226.58695269097</v>
      </c>
      <c r="R30" s="195">
        <v>3.8048562622714201E-2</v>
      </c>
      <c r="S30" s="196">
        <f t="shared" si="7"/>
        <v>122440.2745198943</v>
      </c>
      <c r="T30" s="194">
        <f t="shared" si="10"/>
        <v>747666.86147258524</v>
      </c>
      <c r="U30" s="197">
        <f t="shared" si="11"/>
        <v>12708844.096314255</v>
      </c>
      <c r="V30" s="178"/>
    </row>
    <row r="31" spans="1:22" ht="16.5" customHeight="1" x14ac:dyDescent="0.2">
      <c r="A31" s="30" t="s">
        <v>32</v>
      </c>
      <c r="B31" s="180">
        <v>1.8509502594193903E-2</v>
      </c>
      <c r="C31" s="181">
        <v>1.8140798224195853E-2</v>
      </c>
      <c r="D31" s="182">
        <f t="shared" si="0"/>
        <v>4233262.2095303163</v>
      </c>
      <c r="E31" s="180">
        <v>6.354609834212667E-2</v>
      </c>
      <c r="F31" s="183">
        <f t="shared" si="1"/>
        <v>264097.58470987843</v>
      </c>
      <c r="G31" s="180">
        <v>1.0499418702908806E-2</v>
      </c>
      <c r="H31" s="183">
        <f t="shared" si="2"/>
        <v>814135.42564225174</v>
      </c>
      <c r="I31" s="180">
        <v>1.9549987847881055E-3</v>
      </c>
      <c r="J31" s="182">
        <f t="shared" si="3"/>
        <v>8860.054492659694</v>
      </c>
      <c r="K31" s="180">
        <v>4.1418018325687853E-3</v>
      </c>
      <c r="L31" s="184">
        <f t="shared" si="4"/>
        <v>19425.050594747601</v>
      </c>
      <c r="M31" s="182">
        <f t="shared" si="8"/>
        <v>11746.149997165076</v>
      </c>
      <c r="N31" s="182">
        <f t="shared" si="9"/>
        <v>7417.9670821306945</v>
      </c>
      <c r="O31" s="185">
        <f t="shared" si="5"/>
        <v>5358944.4420491504</v>
      </c>
      <c r="P31" s="180">
        <v>5.0733564254447708E-2</v>
      </c>
      <c r="Q31" s="185">
        <f t="shared" si="6"/>
        <v>957449.91746957868</v>
      </c>
      <c r="R31" s="186">
        <v>1.7727880212973817E-2</v>
      </c>
      <c r="S31" s="187">
        <f t="shared" si="7"/>
        <v>57048.318525349743</v>
      </c>
      <c r="T31" s="185">
        <f t="shared" si="10"/>
        <v>1014498.2359949284</v>
      </c>
      <c r="U31" s="188">
        <f t="shared" si="11"/>
        <v>6373442.6780440789</v>
      </c>
      <c r="V31" s="178"/>
    </row>
    <row r="32" spans="1:22" ht="16.5" customHeight="1" x14ac:dyDescent="0.2">
      <c r="A32" s="28" t="s">
        <v>33</v>
      </c>
      <c r="B32" s="189">
        <v>2.0147297508184801E-2</v>
      </c>
      <c r="C32" s="190">
        <v>2.1064410555794014E-2</v>
      </c>
      <c r="D32" s="191">
        <f t="shared" si="0"/>
        <v>4603039.0742905345</v>
      </c>
      <c r="E32" s="189">
        <v>1.7589458363394532E-3</v>
      </c>
      <c r="F32" s="192">
        <f t="shared" si="1"/>
        <v>7310.178895826768</v>
      </c>
      <c r="G32" s="189">
        <v>2.9621160781462975E-2</v>
      </c>
      <c r="H32" s="192">
        <f t="shared" si="2"/>
        <v>2296854.4281554203</v>
      </c>
      <c r="I32" s="189">
        <v>0.34877967142375932</v>
      </c>
      <c r="J32" s="191">
        <f t="shared" si="3"/>
        <v>1580669.4708924773</v>
      </c>
      <c r="K32" s="189">
        <v>3.4130192687346031E-2</v>
      </c>
      <c r="L32" s="193">
        <f t="shared" si="4"/>
        <v>160070.60370365289</v>
      </c>
      <c r="M32" s="191">
        <f t="shared" si="8"/>
        <v>96793.226461313345</v>
      </c>
      <c r="N32" s="191">
        <f t="shared" si="9"/>
        <v>61127.175103036745</v>
      </c>
      <c r="O32" s="194">
        <f t="shared" si="5"/>
        <v>8805864.1575022619</v>
      </c>
      <c r="P32" s="189">
        <v>8.2283141121187141E-3</v>
      </c>
      <c r="Q32" s="194">
        <f t="shared" si="6"/>
        <v>155285.73210527323</v>
      </c>
      <c r="R32" s="195">
        <v>2.2453672462513379E-2</v>
      </c>
      <c r="S32" s="196">
        <f t="shared" si="7"/>
        <v>72255.917984368061</v>
      </c>
      <c r="T32" s="194">
        <f t="shared" si="10"/>
        <v>227541.65008964128</v>
      </c>
      <c r="U32" s="197">
        <f t="shared" si="11"/>
        <v>9033405.807591904</v>
      </c>
      <c r="V32" s="178"/>
    </row>
    <row r="33" spans="1:22" ht="16.5" customHeight="1" x14ac:dyDescent="0.2">
      <c r="A33" s="30" t="s">
        <v>34</v>
      </c>
      <c r="B33" s="180">
        <v>2.8500703451222586E-2</v>
      </c>
      <c r="C33" s="181">
        <v>2.8362245274322496E-2</v>
      </c>
      <c r="D33" s="182">
        <f t="shared" si="0"/>
        <v>6516762.3213341916</v>
      </c>
      <c r="E33" s="180">
        <v>1.497277563157776E-3</v>
      </c>
      <c r="F33" s="183">
        <f t="shared" si="1"/>
        <v>6222.6855524837174</v>
      </c>
      <c r="G33" s="180">
        <v>3.1057486070838809E-2</v>
      </c>
      <c r="H33" s="183">
        <f t="shared" si="2"/>
        <v>2408228.5274189119</v>
      </c>
      <c r="I33" s="180">
        <v>2.0283378886013125E-2</v>
      </c>
      <c r="J33" s="182">
        <f t="shared" si="3"/>
        <v>91924.273111411487</v>
      </c>
      <c r="K33" s="180">
        <v>6.4689701251714804E-2</v>
      </c>
      <c r="L33" s="184">
        <f t="shared" si="4"/>
        <v>303394.69887054246</v>
      </c>
      <c r="M33" s="182">
        <f t="shared" si="8"/>
        <v>183459.99274986319</v>
      </c>
      <c r="N33" s="182">
        <f t="shared" si="9"/>
        <v>115859.25494182121</v>
      </c>
      <c r="O33" s="185">
        <f t="shared" si="5"/>
        <v>9625851.7539792247</v>
      </c>
      <c r="P33" s="180">
        <v>1.5614303645799727E-2</v>
      </c>
      <c r="Q33" s="185">
        <f t="shared" si="6"/>
        <v>294675.01360709668</v>
      </c>
      <c r="R33" s="186">
        <v>2.6637181490003586E-2</v>
      </c>
      <c r="S33" s="187">
        <f t="shared" si="7"/>
        <v>85718.450034831534</v>
      </c>
      <c r="T33" s="185">
        <f t="shared" si="10"/>
        <v>380393.46364192822</v>
      </c>
      <c r="U33" s="188">
        <f t="shared" si="11"/>
        <v>10006245.217621153</v>
      </c>
      <c r="V33" s="178"/>
    </row>
    <row r="34" spans="1:22" ht="16.5" customHeight="1" x14ac:dyDescent="0.2">
      <c r="A34" s="28" t="s">
        <v>35</v>
      </c>
      <c r="B34" s="189">
        <v>3.9092246538050414E-2</v>
      </c>
      <c r="C34" s="190">
        <v>3.940708395648243E-2</v>
      </c>
      <c r="D34" s="191">
        <f t="shared" si="0"/>
        <v>8936709.7790240645</v>
      </c>
      <c r="E34" s="189">
        <v>2.4451353527213081E-2</v>
      </c>
      <c r="F34" s="192">
        <f t="shared" si="1"/>
        <v>101619.82525909756</v>
      </c>
      <c r="G34" s="189">
        <v>3.9652572319959924E-2</v>
      </c>
      <c r="H34" s="192">
        <f t="shared" si="2"/>
        <v>3074700.1102620126</v>
      </c>
      <c r="I34" s="189">
        <v>3.6477676344301509E-3</v>
      </c>
      <c r="J34" s="191">
        <f t="shared" si="3"/>
        <v>16531.682919237443</v>
      </c>
      <c r="K34" s="189">
        <v>1.11725831761451E-2</v>
      </c>
      <c r="L34" s="193">
        <f t="shared" si="4"/>
        <v>52399.415096120516</v>
      </c>
      <c r="M34" s="191">
        <f t="shared" si="8"/>
        <v>31685.445887547503</v>
      </c>
      <c r="N34" s="191">
        <f t="shared" si="9"/>
        <v>20010.096468475873</v>
      </c>
      <c r="O34" s="194">
        <f t="shared" si="5"/>
        <v>12233656.354916556</v>
      </c>
      <c r="P34" s="189">
        <v>7.2620930320127855E-2</v>
      </c>
      <c r="Q34" s="194">
        <f t="shared" si="6"/>
        <v>1370510.9184296038</v>
      </c>
      <c r="R34" s="195">
        <v>4.2285602563345598E-2</v>
      </c>
      <c r="S34" s="196">
        <f t="shared" si="7"/>
        <v>136075.06904884614</v>
      </c>
      <c r="T34" s="194">
        <f t="shared" si="10"/>
        <v>1506585.9874784499</v>
      </c>
      <c r="U34" s="197">
        <f t="shared" si="11"/>
        <v>13740242.342395006</v>
      </c>
      <c r="V34" s="178"/>
    </row>
    <row r="35" spans="1:22" ht="16.5" customHeight="1" thickBot="1" x14ac:dyDescent="0.25">
      <c r="A35" s="31" t="s">
        <v>36</v>
      </c>
      <c r="B35" s="180">
        <v>3.6319741276188193E-2</v>
      </c>
      <c r="C35" s="181">
        <v>3.7377770163422211E-2</v>
      </c>
      <c r="D35" s="182">
        <f t="shared" si="0"/>
        <v>8300112.8215317558</v>
      </c>
      <c r="E35" s="180">
        <v>4.5528607531866265E-3</v>
      </c>
      <c r="F35" s="183">
        <f t="shared" si="1"/>
        <v>18921.689290243619</v>
      </c>
      <c r="G35" s="180">
        <v>4.9533595434267878E-2</v>
      </c>
      <c r="H35" s="183">
        <f t="shared" si="2"/>
        <v>3840884.5235685655</v>
      </c>
      <c r="I35" s="180">
        <v>7.2475663782848032E-3</v>
      </c>
      <c r="J35" s="182">
        <f t="shared" si="3"/>
        <v>32845.970826386729</v>
      </c>
      <c r="K35" s="180">
        <v>1.2995366094716939E-2</v>
      </c>
      <c r="L35" s="184">
        <f t="shared" si="4"/>
        <v>60948.266984222442</v>
      </c>
      <c r="M35" s="182">
        <f t="shared" si="8"/>
        <v>36854.858244617237</v>
      </c>
      <c r="N35" s="182">
        <f t="shared" si="9"/>
        <v>23274.700675638036</v>
      </c>
      <c r="O35" s="185">
        <f t="shared" si="5"/>
        <v>12313842.83112143</v>
      </c>
      <c r="P35" s="180">
        <v>1.6678467765676008E-2</v>
      </c>
      <c r="Q35" s="185">
        <f t="shared" si="6"/>
        <v>314758.04667844856</v>
      </c>
      <c r="R35" s="186">
        <v>4.103912464755316E-2</v>
      </c>
      <c r="S35" s="187">
        <f t="shared" si="7"/>
        <v>132063.90311582608</v>
      </c>
      <c r="T35" s="185">
        <f t="shared" si="10"/>
        <v>446821.94979427464</v>
      </c>
      <c r="U35" s="188">
        <f t="shared" si="11"/>
        <v>12760664.780915704</v>
      </c>
      <c r="V35" s="178"/>
    </row>
    <row r="36" spans="1:22" ht="16.5" customHeight="1" thickBot="1" x14ac:dyDescent="0.25">
      <c r="A36" s="32" t="s">
        <v>37</v>
      </c>
      <c r="B36" s="203">
        <v>0.99999999999999989</v>
      </c>
      <c r="C36" s="204">
        <v>0.99999999999999978</v>
      </c>
      <c r="D36" s="198">
        <f>SUM(D3:D35)</f>
        <v>228635000</v>
      </c>
      <c r="E36" s="203">
        <v>0.99999999999999978</v>
      </c>
      <c r="F36" s="199">
        <f>E51</f>
        <v>4156000</v>
      </c>
      <c r="G36" s="203">
        <v>1</v>
      </c>
      <c r="H36" s="199">
        <f>E49</f>
        <v>77541000</v>
      </c>
      <c r="I36" s="203">
        <v>1</v>
      </c>
      <c r="J36" s="198">
        <f>E50</f>
        <v>4532000</v>
      </c>
      <c r="K36" s="203">
        <v>0.99999999999999978</v>
      </c>
      <c r="L36" s="200">
        <f>E52</f>
        <v>4690000</v>
      </c>
      <c r="M36" s="198">
        <f>E53</f>
        <v>2836000</v>
      </c>
      <c r="N36" s="198">
        <f>E54</f>
        <v>1791000</v>
      </c>
      <c r="O36" s="201">
        <f>SUM(O3:O35)</f>
        <v>324181000</v>
      </c>
      <c r="P36" s="203">
        <v>1</v>
      </c>
      <c r="Q36" s="201">
        <f>E57</f>
        <v>18872120.095241308</v>
      </c>
      <c r="R36" s="202">
        <v>1.0000000000000002</v>
      </c>
      <c r="S36" s="200">
        <f>E58+E59</f>
        <v>3218000</v>
      </c>
      <c r="T36" s="201">
        <f>SUM(T3:T35)</f>
        <v>22090120.095241304</v>
      </c>
      <c r="U36" s="201">
        <f>SUM(U3:U35)</f>
        <v>346271120.09524137</v>
      </c>
      <c r="V36" s="103"/>
    </row>
    <row r="37" spans="1:22" ht="16.5" customHeight="1" x14ac:dyDescent="0.2">
      <c r="K37" s="16"/>
      <c r="L37" s="108"/>
      <c r="M37" s="108"/>
      <c r="N37" s="108"/>
      <c r="O37" s="108"/>
    </row>
    <row r="38" spans="1:22" ht="16.5" customHeight="1" x14ac:dyDescent="0.2">
      <c r="A38" s="34" t="s">
        <v>41</v>
      </c>
      <c r="K38" s="108"/>
      <c r="L38" s="108"/>
      <c r="M38" s="108"/>
      <c r="N38" s="108"/>
      <c r="O38" s="108"/>
      <c r="Q38" s="18"/>
    </row>
    <row r="39" spans="1:22" ht="16.5" customHeight="1" x14ac:dyDescent="0.2">
      <c r="A39" s="35" t="s">
        <v>65</v>
      </c>
      <c r="N39" s="16"/>
      <c r="O39" s="16"/>
    </row>
    <row r="40" spans="1:22" ht="30" customHeight="1" x14ac:dyDescent="0.25">
      <c r="A40" s="205" t="s">
        <v>159</v>
      </c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</row>
    <row r="41" spans="1:22" ht="16.5" customHeight="1" x14ac:dyDescent="0.2">
      <c r="A41" s="17" t="s">
        <v>156</v>
      </c>
      <c r="O41" s="16"/>
      <c r="U41" s="18"/>
    </row>
    <row r="42" spans="1:22" ht="16.5" customHeight="1" x14ac:dyDescent="0.2">
      <c r="A42" s="168" t="s">
        <v>157</v>
      </c>
    </row>
    <row r="43" spans="1:22" ht="16.5" customHeight="1" x14ac:dyDescent="0.2">
      <c r="A43" s="17" t="s">
        <v>158</v>
      </c>
    </row>
    <row r="44" spans="1:22" ht="16.5" customHeight="1" x14ac:dyDescent="0.2">
      <c r="O44" s="16"/>
    </row>
    <row r="45" spans="1:22" ht="16.5" hidden="1" customHeight="1" x14ac:dyDescent="0.2">
      <c r="A45" s="35"/>
      <c r="E45" s="18"/>
      <c r="J45" s="18"/>
      <c r="L45" s="16"/>
      <c r="M45" s="16"/>
      <c r="N45" s="16"/>
      <c r="O45" s="16"/>
    </row>
    <row r="46" spans="1:22" ht="16.5" hidden="1" customHeight="1" thickBot="1" x14ac:dyDescent="0.25">
      <c r="E46" s="18"/>
      <c r="J46" s="18"/>
      <c r="K46" s="16"/>
      <c r="L46" s="16"/>
      <c r="M46" s="16"/>
      <c r="N46" s="16"/>
      <c r="O46" s="16"/>
    </row>
    <row r="47" spans="1:22" ht="34.5" hidden="1" customHeight="1" x14ac:dyDescent="0.2">
      <c r="A47" s="109" t="s">
        <v>66</v>
      </c>
      <c r="C47" s="110" t="s">
        <v>133</v>
      </c>
      <c r="D47" s="110" t="s">
        <v>131</v>
      </c>
      <c r="E47" s="110" t="s">
        <v>134</v>
      </c>
      <c r="G47" s="18"/>
      <c r="K47" s="16"/>
      <c r="L47" s="16"/>
      <c r="M47" s="16"/>
      <c r="N47" s="16"/>
      <c r="O47" s="16"/>
    </row>
    <row r="48" spans="1:22" ht="18.75" hidden="1" customHeight="1" x14ac:dyDescent="0.2">
      <c r="A48" s="111" t="s">
        <v>67</v>
      </c>
      <c r="B48" s="112"/>
      <c r="C48" s="144">
        <v>232275000</v>
      </c>
      <c r="D48" s="144">
        <v>-3640000</v>
      </c>
      <c r="E48" s="144">
        <f>C48+D48</f>
        <v>228635000</v>
      </c>
      <c r="G48" s="18"/>
      <c r="K48" s="16"/>
      <c r="L48" s="16"/>
      <c r="M48" s="16"/>
      <c r="N48" s="16"/>
      <c r="O48" s="16"/>
    </row>
    <row r="49" spans="1:15" ht="16.5" hidden="1" customHeight="1" x14ac:dyDescent="0.2">
      <c r="A49" s="111" t="s">
        <v>68</v>
      </c>
      <c r="B49" s="112"/>
      <c r="C49" s="144">
        <v>77541000</v>
      </c>
      <c r="D49" s="145"/>
      <c r="E49" s="144">
        <f>C49</f>
        <v>77541000</v>
      </c>
      <c r="G49" s="18"/>
      <c r="K49" s="16"/>
      <c r="L49" s="16"/>
      <c r="M49" s="16"/>
      <c r="N49" s="16"/>
      <c r="O49" s="16"/>
    </row>
    <row r="50" spans="1:15" ht="16.5" hidden="1" customHeight="1" x14ac:dyDescent="0.2">
      <c r="A50" s="111" t="s">
        <v>69</v>
      </c>
      <c r="B50" s="112"/>
      <c r="C50" s="144">
        <v>4532000</v>
      </c>
      <c r="D50" s="145"/>
      <c r="E50" s="144">
        <f t="shared" ref="E50:E60" si="12">C50</f>
        <v>4532000</v>
      </c>
      <c r="G50" s="18"/>
      <c r="K50" s="16"/>
      <c r="L50" s="16"/>
      <c r="M50" s="16"/>
      <c r="N50" s="16"/>
      <c r="O50" s="16"/>
    </row>
    <row r="51" spans="1:15" ht="16.5" hidden="1" customHeight="1" x14ac:dyDescent="0.2">
      <c r="A51" s="111" t="s">
        <v>70</v>
      </c>
      <c r="B51" s="112"/>
      <c r="C51" s="144">
        <v>4156000</v>
      </c>
      <c r="D51" s="145"/>
      <c r="E51" s="144">
        <f t="shared" si="12"/>
        <v>4156000</v>
      </c>
      <c r="G51" s="18"/>
      <c r="K51" s="16"/>
      <c r="L51" s="16"/>
      <c r="M51" s="16"/>
      <c r="N51" s="16"/>
      <c r="O51" s="16"/>
    </row>
    <row r="52" spans="1:15" ht="16.5" hidden="1" customHeight="1" x14ac:dyDescent="0.2">
      <c r="A52" s="111" t="s">
        <v>71</v>
      </c>
      <c r="B52" s="112"/>
      <c r="C52" s="144">
        <v>4690000</v>
      </c>
      <c r="D52" s="145"/>
      <c r="E52" s="144">
        <f t="shared" si="12"/>
        <v>4690000</v>
      </c>
      <c r="G52" s="18"/>
      <c r="K52" s="16"/>
      <c r="L52" s="16"/>
      <c r="M52" s="16"/>
      <c r="N52" s="16"/>
      <c r="O52" s="16"/>
    </row>
    <row r="53" spans="1:15" ht="16.5" hidden="1" customHeight="1" x14ac:dyDescent="0.2">
      <c r="A53" s="111" t="s">
        <v>72</v>
      </c>
      <c r="B53" s="112"/>
      <c r="C53" s="144">
        <v>2836000</v>
      </c>
      <c r="D53" s="145"/>
      <c r="E53" s="144">
        <f t="shared" si="12"/>
        <v>2836000</v>
      </c>
      <c r="G53" s="18"/>
      <c r="K53" s="16"/>
      <c r="L53" s="16"/>
      <c r="M53" s="16"/>
      <c r="N53" s="16"/>
      <c r="O53" s="16"/>
    </row>
    <row r="54" spans="1:15" ht="16.5" hidden="1" customHeight="1" thickBot="1" x14ac:dyDescent="0.25">
      <c r="A54" s="111" t="s">
        <v>73</v>
      </c>
      <c r="B54" s="112"/>
      <c r="C54" s="144">
        <v>1791000</v>
      </c>
      <c r="D54" s="145"/>
      <c r="E54" s="144">
        <f t="shared" si="12"/>
        <v>1791000</v>
      </c>
      <c r="G54" s="18"/>
      <c r="K54" s="16"/>
      <c r="L54" s="16"/>
      <c r="M54" s="16"/>
      <c r="N54" s="16"/>
      <c r="O54" s="16"/>
    </row>
    <row r="55" spans="1:15" ht="16.5" hidden="1" customHeight="1" thickBot="1" x14ac:dyDescent="0.25">
      <c r="A55" s="113" t="s">
        <v>74</v>
      </c>
      <c r="B55" s="112"/>
      <c r="C55" s="146">
        <v>327821000</v>
      </c>
      <c r="D55" s="147"/>
      <c r="E55" s="146">
        <f>SUM(E48:E54)</f>
        <v>324181000</v>
      </c>
      <c r="G55" s="18"/>
      <c r="K55" s="16"/>
      <c r="L55" s="16"/>
      <c r="M55" s="16"/>
      <c r="N55" s="16"/>
      <c r="O55" s="16"/>
    </row>
    <row r="56" spans="1:15" ht="16.5" hidden="1" customHeight="1" thickBot="1" x14ac:dyDescent="0.25">
      <c r="A56" s="114"/>
      <c r="B56" s="112"/>
      <c r="C56" s="148"/>
      <c r="D56" s="149"/>
      <c r="E56" s="148"/>
      <c r="G56" s="18"/>
      <c r="K56" s="16"/>
      <c r="L56" s="16"/>
      <c r="M56" s="16"/>
      <c r="N56" s="16"/>
      <c r="O56" s="16"/>
    </row>
    <row r="57" spans="1:15" ht="16.5" hidden="1" customHeight="1" x14ac:dyDescent="0.2">
      <c r="A57" s="115" t="s">
        <v>75</v>
      </c>
      <c r="B57" s="112"/>
      <c r="C57" s="150">
        <v>18872120.095241308</v>
      </c>
      <c r="D57" s="151"/>
      <c r="E57" s="150">
        <f t="shared" si="12"/>
        <v>18872120.095241308</v>
      </c>
      <c r="G57" s="18"/>
      <c r="K57" s="16"/>
      <c r="L57" s="16"/>
      <c r="M57" s="16"/>
      <c r="N57" s="16"/>
      <c r="O57" s="16"/>
    </row>
    <row r="58" spans="1:15" ht="16.5" hidden="1" customHeight="1" x14ac:dyDescent="0.2">
      <c r="A58" s="116" t="s">
        <v>76</v>
      </c>
      <c r="B58" s="112"/>
      <c r="C58" s="152">
        <v>1700000</v>
      </c>
      <c r="D58" s="153"/>
      <c r="E58" s="152">
        <f t="shared" si="12"/>
        <v>1700000</v>
      </c>
      <c r="G58" s="18"/>
      <c r="K58" s="16"/>
      <c r="L58" s="16"/>
      <c r="M58" s="16"/>
      <c r="N58" s="16"/>
      <c r="O58" s="16"/>
    </row>
    <row r="59" spans="1:15" ht="16.5" hidden="1" customHeight="1" thickBot="1" x14ac:dyDescent="0.25">
      <c r="A59" s="117" t="s">
        <v>77</v>
      </c>
      <c r="B59" s="112"/>
      <c r="C59" s="154">
        <v>1518000</v>
      </c>
      <c r="D59" s="155"/>
      <c r="E59" s="154">
        <f t="shared" si="12"/>
        <v>1518000</v>
      </c>
      <c r="G59" s="18"/>
      <c r="K59" s="16"/>
      <c r="L59" s="16"/>
      <c r="M59" s="16"/>
      <c r="N59" s="16"/>
      <c r="O59" s="16"/>
    </row>
    <row r="60" spans="1:15" ht="16.5" hidden="1" customHeight="1" thickBot="1" x14ac:dyDescent="0.25">
      <c r="A60" s="113" t="s">
        <v>78</v>
      </c>
      <c r="B60" s="112"/>
      <c r="C60" s="156">
        <v>22090120.095241308</v>
      </c>
      <c r="D60" s="153"/>
      <c r="E60" s="156">
        <f t="shared" si="12"/>
        <v>22090120.095241308</v>
      </c>
      <c r="G60" s="18"/>
      <c r="K60" s="16"/>
      <c r="L60" s="16"/>
      <c r="M60" s="16"/>
      <c r="N60" s="16"/>
      <c r="O60" s="16"/>
    </row>
    <row r="61" spans="1:15" ht="16.5" hidden="1" customHeight="1" thickBot="1" x14ac:dyDescent="0.25">
      <c r="A61" s="118"/>
      <c r="B61" s="112"/>
      <c r="C61" s="157"/>
      <c r="D61" s="139"/>
      <c r="E61" s="157"/>
      <c r="G61" s="18"/>
      <c r="K61" s="16"/>
      <c r="L61" s="16"/>
      <c r="M61" s="16"/>
      <c r="N61" s="16"/>
      <c r="O61" s="16"/>
    </row>
    <row r="62" spans="1:15" ht="16.5" hidden="1" customHeight="1" thickBot="1" x14ac:dyDescent="0.25">
      <c r="A62" s="119" t="s">
        <v>132</v>
      </c>
      <c r="B62" s="112"/>
      <c r="C62" s="158">
        <v>349911120.09524131</v>
      </c>
      <c r="E62" s="158">
        <f>E60+E55</f>
        <v>346271120.09524131</v>
      </c>
      <c r="G62" s="18"/>
      <c r="K62" s="16"/>
      <c r="L62" s="16"/>
      <c r="M62" s="16"/>
      <c r="N62" s="16"/>
      <c r="O62" s="16"/>
    </row>
    <row r="63" spans="1:15" ht="16.5" hidden="1" customHeight="1" x14ac:dyDescent="0.2">
      <c r="G63" s="18"/>
      <c r="K63" s="16"/>
      <c r="L63" s="16"/>
      <c r="M63" s="16"/>
      <c r="N63" s="16"/>
      <c r="O63" s="16"/>
    </row>
    <row r="64" spans="1:15" ht="16.5" hidden="1" customHeight="1" x14ac:dyDescent="0.2">
      <c r="D64" s="18"/>
      <c r="E64" s="18"/>
      <c r="G64" s="18"/>
      <c r="K64" s="16"/>
      <c r="L64" s="16"/>
      <c r="M64" s="16"/>
      <c r="N64" s="16"/>
      <c r="O64" s="16"/>
    </row>
    <row r="65" spans="5:15" ht="16.5" hidden="1" customHeight="1" x14ac:dyDescent="0.2">
      <c r="G65" s="18"/>
      <c r="K65" s="16"/>
      <c r="L65" s="16"/>
      <c r="M65" s="16"/>
      <c r="N65" s="16"/>
      <c r="O65" s="16"/>
    </row>
    <row r="66" spans="5:15" ht="16.5" hidden="1" customHeight="1" x14ac:dyDescent="0.2">
      <c r="E66" s="18"/>
      <c r="J66" s="18"/>
      <c r="K66" s="16"/>
      <c r="L66" s="16"/>
      <c r="M66" s="16"/>
      <c r="N66" s="16"/>
      <c r="O66" s="16"/>
    </row>
    <row r="67" spans="5:15" ht="16.5" hidden="1" customHeight="1" x14ac:dyDescent="0.2">
      <c r="E67" s="18"/>
      <c r="J67" s="18"/>
      <c r="K67" s="16"/>
      <c r="L67" s="16"/>
      <c r="M67" s="16"/>
      <c r="N67" s="16"/>
      <c r="O67" s="16"/>
    </row>
    <row r="68" spans="5:15" ht="16.5" hidden="1" customHeight="1" x14ac:dyDescent="0.2">
      <c r="E68" s="18"/>
      <c r="J68" s="18"/>
      <c r="K68" s="16"/>
      <c r="L68" s="16"/>
      <c r="M68" s="16"/>
      <c r="N68" s="16"/>
      <c r="O68" s="16"/>
    </row>
    <row r="69" spans="5:15" ht="16.5" hidden="1" customHeight="1" x14ac:dyDescent="0.2">
      <c r="E69" s="18"/>
      <c r="J69" s="18"/>
      <c r="K69" s="16"/>
      <c r="L69" s="16"/>
      <c r="M69" s="16"/>
      <c r="N69" s="16"/>
      <c r="O69" s="16"/>
    </row>
    <row r="70" spans="5:15" ht="16.5" hidden="1" customHeight="1" x14ac:dyDescent="0.2">
      <c r="E70" s="18"/>
      <c r="J70" s="18"/>
      <c r="K70" s="16"/>
      <c r="L70" s="16"/>
      <c r="M70" s="16"/>
      <c r="N70" s="16"/>
      <c r="O70" s="16"/>
    </row>
    <row r="71" spans="5:15" ht="16.5" customHeight="1" x14ac:dyDescent="0.2">
      <c r="E71" s="18"/>
      <c r="J71" s="18"/>
      <c r="K71" s="16"/>
      <c r="L71" s="16"/>
      <c r="M71" s="16"/>
      <c r="N71" s="16"/>
      <c r="O71" s="16"/>
    </row>
    <row r="72" spans="5:15" ht="16.5" customHeight="1" x14ac:dyDescent="0.2">
      <c r="E72" s="18"/>
      <c r="J72" s="18"/>
      <c r="K72" s="16"/>
      <c r="L72" s="16"/>
      <c r="M72" s="16"/>
      <c r="N72" s="16"/>
      <c r="O72" s="16"/>
    </row>
    <row r="73" spans="5:15" ht="16.5" customHeight="1" x14ac:dyDescent="0.2">
      <c r="E73" s="18"/>
      <c r="J73" s="18"/>
      <c r="K73" s="16"/>
      <c r="L73" s="16"/>
      <c r="M73" s="16"/>
      <c r="N73" s="16"/>
      <c r="O73" s="16"/>
    </row>
    <row r="74" spans="5:15" ht="16.5" customHeight="1" x14ac:dyDescent="0.2">
      <c r="E74" s="18"/>
      <c r="J74" s="18"/>
      <c r="K74" s="16"/>
      <c r="L74" s="16"/>
      <c r="M74" s="16"/>
      <c r="N74" s="16"/>
      <c r="O74" s="16"/>
    </row>
    <row r="75" spans="5:15" ht="16.5" customHeight="1" x14ac:dyDescent="0.2">
      <c r="E75" s="18"/>
      <c r="J75" s="18"/>
      <c r="K75" s="16"/>
      <c r="L75" s="16"/>
      <c r="M75" s="16"/>
      <c r="N75" s="16"/>
      <c r="O75" s="16"/>
    </row>
    <row r="76" spans="5:15" ht="16.5" customHeight="1" x14ac:dyDescent="0.2">
      <c r="E76" s="18"/>
      <c r="J76" s="18"/>
      <c r="K76" s="16"/>
      <c r="L76" s="16"/>
      <c r="M76" s="16"/>
      <c r="N76" s="16"/>
      <c r="O76" s="16"/>
    </row>
    <row r="77" spans="5:15" ht="16.5" customHeight="1" x14ac:dyDescent="0.2">
      <c r="E77" s="18"/>
      <c r="J77" s="18"/>
      <c r="K77" s="16"/>
      <c r="L77" s="16"/>
      <c r="M77" s="16"/>
      <c r="N77" s="16"/>
      <c r="O77" s="16"/>
    </row>
    <row r="78" spans="5:15" ht="16.5" customHeight="1" x14ac:dyDescent="0.2">
      <c r="E78" s="18"/>
      <c r="J78" s="18"/>
      <c r="K78" s="16"/>
      <c r="L78" s="16"/>
      <c r="M78" s="16"/>
      <c r="N78" s="16"/>
      <c r="O78" s="16"/>
    </row>
    <row r="79" spans="5:15" ht="16.5" customHeight="1" x14ac:dyDescent="0.2">
      <c r="E79" s="18"/>
      <c r="J79" s="18"/>
      <c r="K79" s="16"/>
      <c r="L79" s="16"/>
      <c r="M79" s="16"/>
      <c r="N79" s="16"/>
      <c r="O79" s="16"/>
    </row>
    <row r="80" spans="5:15" ht="16.5" customHeight="1" x14ac:dyDescent="0.2">
      <c r="E80" s="18"/>
      <c r="J80" s="18"/>
      <c r="K80" s="16"/>
      <c r="L80" s="16"/>
      <c r="M80" s="16"/>
      <c r="N80" s="16"/>
      <c r="O80" s="16"/>
    </row>
    <row r="81" spans="10:15" ht="16.5" customHeight="1" x14ac:dyDescent="0.2">
      <c r="J81" s="18"/>
      <c r="K81" s="16"/>
      <c r="L81" s="16"/>
      <c r="M81" s="16"/>
      <c r="N81" s="16"/>
      <c r="O81" s="16"/>
    </row>
    <row r="82" spans="10:15" ht="16.5" customHeight="1" x14ac:dyDescent="0.2">
      <c r="N82" s="16"/>
      <c r="O82" s="16"/>
    </row>
  </sheetData>
  <mergeCells count="1">
    <mergeCell ref="A40:U40"/>
  </mergeCells>
  <phoneticPr fontId="2" type="noConversion"/>
  <pageMargins left="0.7" right="0.7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opLeftCell="A58" zoomScaleNormal="100" workbookViewId="0">
      <selection activeCell="B98" sqref="B98"/>
    </sheetView>
  </sheetViews>
  <sheetFormatPr defaultRowHeight="12.75" x14ac:dyDescent="0.2"/>
  <cols>
    <col min="1" max="1" width="23.28515625" style="16" customWidth="1"/>
    <col min="2" max="12" width="13.28515625" style="16" customWidth="1"/>
    <col min="13" max="13" width="14" style="16" customWidth="1"/>
    <col min="14" max="14" width="13" style="16" customWidth="1"/>
    <col min="15" max="16" width="13.85546875" style="16" bestFit="1" customWidth="1"/>
    <col min="17" max="16384" width="9.140625" style="16"/>
  </cols>
  <sheetData>
    <row r="1" spans="1:21" ht="16.5" thickBot="1" x14ac:dyDescent="0.3">
      <c r="A1" s="177" t="s">
        <v>138</v>
      </c>
    </row>
    <row r="2" spans="1:21" ht="90" thickBot="1" x14ac:dyDescent="0.25">
      <c r="A2" s="161" t="s">
        <v>43</v>
      </c>
      <c r="B2" s="161" t="s">
        <v>142</v>
      </c>
      <c r="C2" s="161" t="s">
        <v>145</v>
      </c>
      <c r="D2" s="162" t="s">
        <v>143</v>
      </c>
      <c r="E2" s="162" t="s">
        <v>144</v>
      </c>
      <c r="F2" s="161" t="s">
        <v>146</v>
      </c>
      <c r="G2" s="161" t="s">
        <v>147</v>
      </c>
      <c r="H2" s="162" t="s">
        <v>148</v>
      </c>
      <c r="I2" s="163" t="s">
        <v>149</v>
      </c>
      <c r="J2" s="164" t="s">
        <v>46</v>
      </c>
      <c r="K2" s="165" t="s">
        <v>47</v>
      </c>
      <c r="L2" s="166" t="s">
        <v>44</v>
      </c>
    </row>
    <row r="3" spans="1:21" ht="15.75" customHeight="1" x14ac:dyDescent="0.2">
      <c r="A3" s="48" t="s">
        <v>4</v>
      </c>
      <c r="B3" s="61">
        <f>ROUND(B40,0)</f>
        <v>1306038</v>
      </c>
      <c r="C3" s="61">
        <f>ROUND(C40,0)</f>
        <v>59805</v>
      </c>
      <c r="D3" s="61">
        <f>B3</f>
        <v>1306038</v>
      </c>
      <c r="E3" s="61">
        <f>C3</f>
        <v>59805</v>
      </c>
      <c r="F3" s="61">
        <f>B3</f>
        <v>1306038</v>
      </c>
      <c r="G3" s="61">
        <f>C3</f>
        <v>59805</v>
      </c>
      <c r="H3" s="61">
        <f>ROUND(H40,0)</f>
        <v>1316518</v>
      </c>
      <c r="I3" s="49">
        <f>C3</f>
        <v>59805</v>
      </c>
      <c r="J3" s="50">
        <f>SUM(B3,D3,F3,H3)</f>
        <v>5234632</v>
      </c>
      <c r="K3" s="51">
        <f>SUM(C3,E3,G3,I3)</f>
        <v>239220</v>
      </c>
      <c r="L3" s="170">
        <f>SUM(J3:K3)</f>
        <v>5473852</v>
      </c>
      <c r="O3" s="169"/>
      <c r="P3" s="169"/>
      <c r="R3" s="102"/>
      <c r="T3" s="169"/>
      <c r="U3" s="169"/>
    </row>
    <row r="4" spans="1:21" x14ac:dyDescent="0.2">
      <c r="A4" s="4" t="s">
        <v>5</v>
      </c>
      <c r="B4" s="5">
        <f t="shared" ref="B4:H8" si="0">ROUND(B41,0)</f>
        <v>3784155</v>
      </c>
      <c r="C4" s="5">
        <f t="shared" si="0"/>
        <v>94147</v>
      </c>
      <c r="D4" s="5">
        <f t="shared" ref="D4:D35" si="1">B4</f>
        <v>3784155</v>
      </c>
      <c r="E4" s="5">
        <f t="shared" ref="E4:E35" si="2">C4</f>
        <v>94147</v>
      </c>
      <c r="F4" s="5">
        <f t="shared" ref="F4:F35" si="3">B4</f>
        <v>3784155</v>
      </c>
      <c r="G4" s="5">
        <f t="shared" ref="G4:G35" si="4">C4</f>
        <v>94147</v>
      </c>
      <c r="H4" s="5">
        <f t="shared" si="0"/>
        <v>3814519</v>
      </c>
      <c r="I4" s="8">
        <f t="shared" ref="I4:I35" si="5">C4</f>
        <v>94147</v>
      </c>
      <c r="J4" s="12">
        <f t="shared" ref="J4:J32" si="6">SUM(B4,D4,F4,H4)</f>
        <v>15166984</v>
      </c>
      <c r="K4" s="13">
        <f t="shared" ref="K4:K34" si="7">SUM(C4,E4,G4,I4)</f>
        <v>376588</v>
      </c>
      <c r="L4" s="171">
        <f t="shared" ref="L4:L35" si="8">SUM(J4:K4)</f>
        <v>15543572</v>
      </c>
      <c r="O4" s="169"/>
      <c r="P4" s="169"/>
      <c r="R4" s="102"/>
      <c r="T4" s="169"/>
      <c r="U4" s="169"/>
    </row>
    <row r="5" spans="1:21" x14ac:dyDescent="0.2">
      <c r="A5" s="2" t="s">
        <v>6</v>
      </c>
      <c r="B5" s="3">
        <f t="shared" si="0"/>
        <v>1418491</v>
      </c>
      <c r="C5" s="3">
        <f t="shared" si="0"/>
        <v>222138</v>
      </c>
      <c r="D5" s="3">
        <f t="shared" si="1"/>
        <v>1418491</v>
      </c>
      <c r="E5" s="3">
        <f t="shared" si="2"/>
        <v>222138</v>
      </c>
      <c r="F5" s="3">
        <f t="shared" si="3"/>
        <v>1418491</v>
      </c>
      <c r="G5" s="3">
        <f t="shared" si="4"/>
        <v>222138</v>
      </c>
      <c r="H5" s="3">
        <f t="shared" si="0"/>
        <v>1429873</v>
      </c>
      <c r="I5" s="7">
        <f t="shared" si="5"/>
        <v>222138</v>
      </c>
      <c r="J5" s="10">
        <f t="shared" si="6"/>
        <v>5685346</v>
      </c>
      <c r="K5" s="11">
        <f t="shared" si="7"/>
        <v>888552</v>
      </c>
      <c r="L5" s="172">
        <f t="shared" si="8"/>
        <v>6573898</v>
      </c>
      <c r="O5" s="169"/>
      <c r="P5" s="169"/>
      <c r="R5" s="102"/>
      <c r="T5" s="169"/>
      <c r="U5" s="169"/>
    </row>
    <row r="6" spans="1:21" x14ac:dyDescent="0.2">
      <c r="A6" s="4" t="s">
        <v>7</v>
      </c>
      <c r="B6" s="5">
        <f t="shared" si="0"/>
        <v>3921760</v>
      </c>
      <c r="C6" s="5">
        <f t="shared" si="0"/>
        <v>103086</v>
      </c>
      <c r="D6" s="5">
        <f t="shared" si="1"/>
        <v>3921760</v>
      </c>
      <c r="E6" s="5">
        <f t="shared" si="2"/>
        <v>103086</v>
      </c>
      <c r="F6" s="5">
        <f t="shared" si="3"/>
        <v>3921760</v>
      </c>
      <c r="G6" s="5">
        <f t="shared" si="4"/>
        <v>103086</v>
      </c>
      <c r="H6" s="5">
        <f t="shared" si="0"/>
        <v>3953228</v>
      </c>
      <c r="I6" s="8">
        <f t="shared" si="5"/>
        <v>103086</v>
      </c>
      <c r="J6" s="12">
        <f t="shared" si="6"/>
        <v>15718508</v>
      </c>
      <c r="K6" s="13">
        <f t="shared" si="7"/>
        <v>412344</v>
      </c>
      <c r="L6" s="171">
        <f t="shared" si="8"/>
        <v>16130852</v>
      </c>
      <c r="O6" s="169"/>
      <c r="P6" s="169"/>
      <c r="R6" s="102"/>
      <c r="T6" s="169"/>
      <c r="U6" s="169"/>
    </row>
    <row r="7" spans="1:21" x14ac:dyDescent="0.2">
      <c r="A7" s="2" t="s">
        <v>8</v>
      </c>
      <c r="B7" s="3">
        <f t="shared" si="0"/>
        <v>2264103</v>
      </c>
      <c r="C7" s="3">
        <f t="shared" si="0"/>
        <v>529040</v>
      </c>
      <c r="D7" s="3">
        <f t="shared" si="1"/>
        <v>2264103</v>
      </c>
      <c r="E7" s="3">
        <f t="shared" si="2"/>
        <v>529040</v>
      </c>
      <c r="F7" s="3">
        <f t="shared" si="3"/>
        <v>2264103</v>
      </c>
      <c r="G7" s="3">
        <f t="shared" si="4"/>
        <v>529040</v>
      </c>
      <c r="H7" s="3">
        <f t="shared" si="0"/>
        <v>2282270</v>
      </c>
      <c r="I7" s="7">
        <f t="shared" si="5"/>
        <v>529040</v>
      </c>
      <c r="J7" s="10">
        <f t="shared" si="6"/>
        <v>9074579</v>
      </c>
      <c r="K7" s="11">
        <f t="shared" si="7"/>
        <v>2116160</v>
      </c>
      <c r="L7" s="172">
        <f t="shared" si="8"/>
        <v>11190739</v>
      </c>
      <c r="O7" s="169"/>
      <c r="P7" s="169"/>
      <c r="R7" s="102"/>
      <c r="T7" s="169"/>
      <c r="U7" s="169"/>
    </row>
    <row r="8" spans="1:21" x14ac:dyDescent="0.2">
      <c r="A8" s="1" t="s">
        <v>9</v>
      </c>
      <c r="B8" s="5">
        <f t="shared" si="0"/>
        <v>3084100</v>
      </c>
      <c r="C8" s="5">
        <f t="shared" si="0"/>
        <v>96483</v>
      </c>
      <c r="D8" s="5">
        <f t="shared" si="1"/>
        <v>3084100</v>
      </c>
      <c r="E8" s="5">
        <f t="shared" si="2"/>
        <v>96483</v>
      </c>
      <c r="F8" s="5">
        <f t="shared" si="3"/>
        <v>3084100</v>
      </c>
      <c r="G8" s="5">
        <f t="shared" si="4"/>
        <v>96483</v>
      </c>
      <c r="H8" s="5">
        <f t="shared" si="0"/>
        <v>3108846</v>
      </c>
      <c r="I8" s="8">
        <f t="shared" si="5"/>
        <v>96483</v>
      </c>
      <c r="J8" s="12">
        <f t="shared" si="6"/>
        <v>12361146</v>
      </c>
      <c r="K8" s="13">
        <f t="shared" si="7"/>
        <v>385932</v>
      </c>
      <c r="L8" s="171">
        <f t="shared" si="8"/>
        <v>12747078</v>
      </c>
      <c r="O8" s="169"/>
      <c r="P8" s="169"/>
      <c r="R8" s="102"/>
      <c r="T8" s="169"/>
      <c r="U8" s="169"/>
    </row>
    <row r="9" spans="1:21" x14ac:dyDescent="0.2">
      <c r="A9" s="2" t="s">
        <v>10</v>
      </c>
      <c r="B9" s="3">
        <f>ROUND(B46,0)</f>
        <v>118624</v>
      </c>
      <c r="C9" s="3">
        <f>ROUND(C46,0)+2</f>
        <v>6958</v>
      </c>
      <c r="D9" s="3">
        <f t="shared" ref="D9" si="9">B9</f>
        <v>118624</v>
      </c>
      <c r="E9" s="3">
        <f t="shared" ref="E9" si="10">C9</f>
        <v>6958</v>
      </c>
      <c r="F9" s="3">
        <f t="shared" ref="F9" si="11">B9</f>
        <v>118624</v>
      </c>
      <c r="G9" s="3">
        <f t="shared" ref="G9" si="12">C9</f>
        <v>6958</v>
      </c>
      <c r="H9" s="3">
        <f>ROUND(H46,0)</f>
        <v>119576</v>
      </c>
      <c r="I9" s="7">
        <f t="shared" ref="I9" si="13">C9</f>
        <v>6958</v>
      </c>
      <c r="J9" s="10">
        <f t="shared" ref="J9" si="14">SUM(B9,D9,F9,H9)</f>
        <v>475448</v>
      </c>
      <c r="K9" s="11">
        <f t="shared" ref="K9" si="15">SUM(C9,E9,G9,I9)</f>
        <v>27832</v>
      </c>
      <c r="L9" s="172">
        <f t="shared" ref="L9" si="16">SUM(J9:K9)</f>
        <v>503280</v>
      </c>
      <c r="O9" s="169"/>
      <c r="P9" s="169"/>
      <c r="R9" s="102"/>
      <c r="T9" s="169"/>
      <c r="U9" s="169"/>
    </row>
    <row r="10" spans="1:21" x14ac:dyDescent="0.2">
      <c r="A10" s="1" t="s">
        <v>11</v>
      </c>
      <c r="B10" s="5">
        <f t="shared" ref="B10:B34" si="17">ROUND(B47,0)</f>
        <v>3285335</v>
      </c>
      <c r="C10" s="5">
        <f>ROUND(C47,0)</f>
        <v>607588</v>
      </c>
      <c r="D10" s="5">
        <f t="shared" si="1"/>
        <v>3285335</v>
      </c>
      <c r="E10" s="5">
        <f t="shared" si="2"/>
        <v>607588</v>
      </c>
      <c r="F10" s="5">
        <f t="shared" si="3"/>
        <v>3285335</v>
      </c>
      <c r="G10" s="5">
        <f t="shared" si="4"/>
        <v>607588</v>
      </c>
      <c r="H10" s="5">
        <f>ROUND(H47,0)</f>
        <v>3311696</v>
      </c>
      <c r="I10" s="8">
        <f t="shared" si="5"/>
        <v>607588</v>
      </c>
      <c r="J10" s="12">
        <f t="shared" si="6"/>
        <v>13167701</v>
      </c>
      <c r="K10" s="13">
        <f t="shared" si="7"/>
        <v>2430352</v>
      </c>
      <c r="L10" s="171">
        <f t="shared" si="8"/>
        <v>15598053</v>
      </c>
      <c r="O10" s="169"/>
      <c r="P10" s="169"/>
      <c r="R10" s="102"/>
      <c r="T10" s="169"/>
      <c r="U10" s="169"/>
    </row>
    <row r="11" spans="1:21" x14ac:dyDescent="0.2">
      <c r="A11" s="2" t="s">
        <v>12</v>
      </c>
      <c r="B11" s="3">
        <f>ROUND(B48,0)</f>
        <v>3804888</v>
      </c>
      <c r="C11" s="3">
        <f t="shared" ref="C11:C35" si="18">ROUND(C48,0)</f>
        <v>119528</v>
      </c>
      <c r="D11" s="3">
        <f t="shared" si="1"/>
        <v>3804888</v>
      </c>
      <c r="E11" s="3">
        <f t="shared" si="2"/>
        <v>119528</v>
      </c>
      <c r="F11" s="3">
        <f t="shared" si="3"/>
        <v>3804888</v>
      </c>
      <c r="G11" s="3">
        <f t="shared" si="4"/>
        <v>119528</v>
      </c>
      <c r="H11" s="3">
        <f>ROUND(H48,0)</f>
        <v>3835418</v>
      </c>
      <c r="I11" s="7">
        <f t="shared" si="5"/>
        <v>119528</v>
      </c>
      <c r="J11" s="10">
        <f t="shared" si="6"/>
        <v>15250082</v>
      </c>
      <c r="K11" s="11">
        <f t="shared" si="7"/>
        <v>478112</v>
      </c>
      <c r="L11" s="172">
        <f t="shared" si="8"/>
        <v>15728194</v>
      </c>
      <c r="O11" s="169"/>
      <c r="P11" s="169"/>
      <c r="R11" s="102"/>
      <c r="T11" s="169"/>
      <c r="U11" s="169"/>
    </row>
    <row r="12" spans="1:21" x14ac:dyDescent="0.2">
      <c r="A12" s="1" t="s">
        <v>13</v>
      </c>
      <c r="B12" s="5">
        <f t="shared" si="17"/>
        <v>2758449</v>
      </c>
      <c r="C12" s="5">
        <f t="shared" si="18"/>
        <v>114426</v>
      </c>
      <c r="D12" s="5">
        <f t="shared" si="1"/>
        <v>2758449</v>
      </c>
      <c r="E12" s="5">
        <f t="shared" si="2"/>
        <v>114426</v>
      </c>
      <c r="F12" s="5">
        <f t="shared" si="3"/>
        <v>2758449</v>
      </c>
      <c r="G12" s="5">
        <f t="shared" si="4"/>
        <v>114426</v>
      </c>
      <c r="H12" s="5">
        <f t="shared" ref="H12:H35" si="19">ROUND(H49,0)</f>
        <v>2780583</v>
      </c>
      <c r="I12" s="8">
        <f t="shared" si="5"/>
        <v>114426</v>
      </c>
      <c r="J12" s="12">
        <f t="shared" si="6"/>
        <v>11055930</v>
      </c>
      <c r="K12" s="13">
        <f t="shared" si="7"/>
        <v>457704</v>
      </c>
      <c r="L12" s="171">
        <f t="shared" si="8"/>
        <v>11513634</v>
      </c>
      <c r="O12" s="169"/>
      <c r="P12" s="169"/>
      <c r="R12" s="102"/>
      <c r="T12" s="169"/>
      <c r="U12" s="169"/>
    </row>
    <row r="13" spans="1:21" x14ac:dyDescent="0.2">
      <c r="A13" s="2" t="s">
        <v>14</v>
      </c>
      <c r="B13" s="3">
        <f t="shared" si="17"/>
        <v>2183375</v>
      </c>
      <c r="C13" s="3">
        <f t="shared" si="18"/>
        <v>215364</v>
      </c>
      <c r="D13" s="3">
        <f t="shared" si="1"/>
        <v>2183375</v>
      </c>
      <c r="E13" s="3">
        <f t="shared" si="2"/>
        <v>215364</v>
      </c>
      <c r="F13" s="3">
        <f t="shared" si="3"/>
        <v>2183375</v>
      </c>
      <c r="G13" s="3">
        <f t="shared" si="4"/>
        <v>215364</v>
      </c>
      <c r="H13" s="3">
        <f t="shared" si="19"/>
        <v>2200894</v>
      </c>
      <c r="I13" s="7">
        <f t="shared" si="5"/>
        <v>215364</v>
      </c>
      <c r="J13" s="10">
        <f t="shared" si="6"/>
        <v>8751019</v>
      </c>
      <c r="K13" s="11">
        <f t="shared" si="7"/>
        <v>861456</v>
      </c>
      <c r="L13" s="172">
        <f t="shared" si="8"/>
        <v>9612475</v>
      </c>
      <c r="O13" s="169"/>
      <c r="P13" s="169"/>
      <c r="R13" s="102"/>
      <c r="T13" s="169"/>
      <c r="U13" s="169"/>
    </row>
    <row r="14" spans="1:21" x14ac:dyDescent="0.2">
      <c r="A14" s="1" t="s">
        <v>15</v>
      </c>
      <c r="B14" s="5">
        <f t="shared" si="17"/>
        <v>2939894</v>
      </c>
      <c r="C14" s="5">
        <f t="shared" si="18"/>
        <v>109698</v>
      </c>
      <c r="D14" s="5">
        <f t="shared" si="1"/>
        <v>2939894</v>
      </c>
      <c r="E14" s="5">
        <f t="shared" si="2"/>
        <v>109698</v>
      </c>
      <c r="F14" s="5">
        <f t="shared" si="3"/>
        <v>2939894</v>
      </c>
      <c r="G14" s="5">
        <f t="shared" si="4"/>
        <v>109698</v>
      </c>
      <c r="H14" s="5">
        <f t="shared" si="19"/>
        <v>2963483</v>
      </c>
      <c r="I14" s="8">
        <f t="shared" si="5"/>
        <v>109698</v>
      </c>
      <c r="J14" s="12">
        <f t="shared" si="6"/>
        <v>11783165</v>
      </c>
      <c r="K14" s="13">
        <f t="shared" si="7"/>
        <v>438792</v>
      </c>
      <c r="L14" s="171">
        <f t="shared" si="8"/>
        <v>12221957</v>
      </c>
      <c r="O14" s="169"/>
      <c r="P14" s="169"/>
      <c r="R14" s="102"/>
      <c r="T14" s="169"/>
      <c r="U14" s="169"/>
    </row>
    <row r="15" spans="1:21" x14ac:dyDescent="0.2">
      <c r="A15" s="2" t="s">
        <v>16</v>
      </c>
      <c r="B15" s="6">
        <f t="shared" si="17"/>
        <v>2276491</v>
      </c>
      <c r="C15" s="6">
        <f t="shared" si="18"/>
        <v>53927</v>
      </c>
      <c r="D15" s="6">
        <f t="shared" si="1"/>
        <v>2276491</v>
      </c>
      <c r="E15" s="6">
        <f t="shared" si="2"/>
        <v>53927</v>
      </c>
      <c r="F15" s="6">
        <f t="shared" si="3"/>
        <v>2276491</v>
      </c>
      <c r="G15" s="6">
        <f t="shared" si="4"/>
        <v>53927</v>
      </c>
      <c r="H15" s="6">
        <f t="shared" si="19"/>
        <v>2294757</v>
      </c>
      <c r="I15" s="9">
        <f t="shared" si="5"/>
        <v>53927</v>
      </c>
      <c r="J15" s="14">
        <f t="shared" si="6"/>
        <v>9124230</v>
      </c>
      <c r="K15" s="15">
        <f t="shared" si="7"/>
        <v>215708</v>
      </c>
      <c r="L15" s="173">
        <f t="shared" si="8"/>
        <v>9339938</v>
      </c>
      <c r="O15" s="169"/>
      <c r="P15" s="169"/>
      <c r="R15" s="102"/>
      <c r="T15" s="169"/>
      <c r="U15" s="169"/>
    </row>
    <row r="16" spans="1:21" x14ac:dyDescent="0.2">
      <c r="A16" s="1" t="s">
        <v>17</v>
      </c>
      <c r="B16" s="5">
        <f t="shared" si="17"/>
        <v>3401396</v>
      </c>
      <c r="C16" s="5">
        <f t="shared" si="18"/>
        <v>90199</v>
      </c>
      <c r="D16" s="5">
        <f t="shared" si="1"/>
        <v>3401396</v>
      </c>
      <c r="E16" s="5">
        <f t="shared" si="2"/>
        <v>90199</v>
      </c>
      <c r="F16" s="5">
        <f t="shared" si="3"/>
        <v>3401396</v>
      </c>
      <c r="G16" s="5">
        <f t="shared" si="4"/>
        <v>90199</v>
      </c>
      <c r="H16" s="5">
        <f t="shared" si="19"/>
        <v>3428689</v>
      </c>
      <c r="I16" s="8">
        <f t="shared" si="5"/>
        <v>90199</v>
      </c>
      <c r="J16" s="12">
        <f t="shared" si="6"/>
        <v>13632877</v>
      </c>
      <c r="K16" s="13">
        <f t="shared" si="7"/>
        <v>360796</v>
      </c>
      <c r="L16" s="171">
        <f t="shared" si="8"/>
        <v>13993673</v>
      </c>
      <c r="O16" s="169"/>
      <c r="P16" s="169"/>
      <c r="R16" s="102"/>
      <c r="T16" s="169"/>
      <c r="U16" s="169"/>
    </row>
    <row r="17" spans="1:21" x14ac:dyDescent="0.2">
      <c r="A17" s="2" t="s">
        <v>18</v>
      </c>
      <c r="B17" s="3">
        <f t="shared" si="17"/>
        <v>2497624</v>
      </c>
      <c r="C17" s="3">
        <f t="shared" si="18"/>
        <v>47272</v>
      </c>
      <c r="D17" s="3">
        <f t="shared" si="1"/>
        <v>2497624</v>
      </c>
      <c r="E17" s="3">
        <f t="shared" si="2"/>
        <v>47272</v>
      </c>
      <c r="F17" s="3">
        <f t="shared" si="3"/>
        <v>2497624</v>
      </c>
      <c r="G17" s="3">
        <f t="shared" si="4"/>
        <v>47272</v>
      </c>
      <c r="H17" s="3">
        <f t="shared" si="19"/>
        <v>2517665</v>
      </c>
      <c r="I17" s="7">
        <f t="shared" si="5"/>
        <v>47272</v>
      </c>
      <c r="J17" s="10">
        <f t="shared" si="6"/>
        <v>10010537</v>
      </c>
      <c r="K17" s="11">
        <f t="shared" si="7"/>
        <v>189088</v>
      </c>
      <c r="L17" s="172">
        <f t="shared" si="8"/>
        <v>10199625</v>
      </c>
      <c r="O17" s="169"/>
      <c r="P17" s="169"/>
      <c r="R17" s="102"/>
      <c r="T17" s="169"/>
      <c r="U17" s="169"/>
    </row>
    <row r="18" spans="1:21" x14ac:dyDescent="0.2">
      <c r="A18" s="1" t="s">
        <v>19</v>
      </c>
      <c r="B18" s="5">
        <f t="shared" si="17"/>
        <v>1903826</v>
      </c>
      <c r="C18" s="5">
        <f t="shared" si="18"/>
        <v>170492</v>
      </c>
      <c r="D18" s="5">
        <f t="shared" si="1"/>
        <v>1903826</v>
      </c>
      <c r="E18" s="5">
        <f t="shared" si="2"/>
        <v>170492</v>
      </c>
      <c r="F18" s="5">
        <f t="shared" si="3"/>
        <v>1903826</v>
      </c>
      <c r="G18" s="5">
        <f t="shared" si="4"/>
        <v>170492</v>
      </c>
      <c r="H18" s="5">
        <f t="shared" si="19"/>
        <v>1919102</v>
      </c>
      <c r="I18" s="8">
        <f t="shared" si="5"/>
        <v>170492</v>
      </c>
      <c r="J18" s="12">
        <f t="shared" si="6"/>
        <v>7630580</v>
      </c>
      <c r="K18" s="13">
        <f t="shared" si="7"/>
        <v>681968</v>
      </c>
      <c r="L18" s="171">
        <f t="shared" si="8"/>
        <v>8312548</v>
      </c>
      <c r="O18" s="169"/>
      <c r="P18" s="169"/>
      <c r="R18" s="102"/>
      <c r="T18" s="169"/>
      <c r="U18" s="169"/>
    </row>
    <row r="19" spans="1:21" x14ac:dyDescent="0.2">
      <c r="A19" s="2" t="s">
        <v>20</v>
      </c>
      <c r="B19" s="3">
        <f t="shared" si="17"/>
        <v>2005149</v>
      </c>
      <c r="C19" s="3">
        <f t="shared" si="18"/>
        <v>55310</v>
      </c>
      <c r="D19" s="3">
        <f t="shared" si="1"/>
        <v>2005149</v>
      </c>
      <c r="E19" s="3">
        <f t="shared" si="2"/>
        <v>55310</v>
      </c>
      <c r="F19" s="3">
        <f t="shared" si="3"/>
        <v>2005149</v>
      </c>
      <c r="G19" s="3">
        <f t="shared" si="4"/>
        <v>55310</v>
      </c>
      <c r="H19" s="3">
        <f>ROUND(H56,0)</f>
        <v>2021238</v>
      </c>
      <c r="I19" s="7">
        <f t="shared" si="5"/>
        <v>55310</v>
      </c>
      <c r="J19" s="10">
        <f>SUM(B19,D19,F19,H19)</f>
        <v>8036685</v>
      </c>
      <c r="K19" s="11">
        <f t="shared" si="7"/>
        <v>221240</v>
      </c>
      <c r="L19" s="172">
        <f t="shared" si="8"/>
        <v>8257925</v>
      </c>
      <c r="O19" s="169"/>
      <c r="P19" s="169"/>
      <c r="R19" s="102"/>
      <c r="T19" s="169"/>
      <c r="U19" s="169"/>
    </row>
    <row r="20" spans="1:21" x14ac:dyDescent="0.2">
      <c r="A20" s="1" t="s">
        <v>21</v>
      </c>
      <c r="B20" s="5">
        <f t="shared" si="17"/>
        <v>2150238</v>
      </c>
      <c r="C20" s="5">
        <f t="shared" si="18"/>
        <v>114630</v>
      </c>
      <c r="D20" s="5">
        <f t="shared" si="1"/>
        <v>2150238</v>
      </c>
      <c r="E20" s="5">
        <f t="shared" si="2"/>
        <v>114630</v>
      </c>
      <c r="F20" s="5">
        <f t="shared" si="3"/>
        <v>2150238</v>
      </c>
      <c r="G20" s="5">
        <f t="shared" si="4"/>
        <v>114630</v>
      </c>
      <c r="H20" s="5">
        <f t="shared" si="19"/>
        <v>2167491</v>
      </c>
      <c r="I20" s="8">
        <f t="shared" si="5"/>
        <v>114630</v>
      </c>
      <c r="J20" s="12">
        <f t="shared" si="6"/>
        <v>8618205</v>
      </c>
      <c r="K20" s="13">
        <f t="shared" si="7"/>
        <v>458520</v>
      </c>
      <c r="L20" s="171">
        <f t="shared" si="8"/>
        <v>9076725</v>
      </c>
      <c r="O20" s="169"/>
      <c r="P20" s="169"/>
      <c r="R20" s="102"/>
      <c r="T20" s="169"/>
      <c r="U20" s="169"/>
    </row>
    <row r="21" spans="1:21" x14ac:dyDescent="0.2">
      <c r="A21" s="2" t="s">
        <v>22</v>
      </c>
      <c r="B21" s="3">
        <f t="shared" si="17"/>
        <v>2803822</v>
      </c>
      <c r="C21" s="3">
        <f t="shared" si="18"/>
        <v>78264</v>
      </c>
      <c r="D21" s="3">
        <f t="shared" si="1"/>
        <v>2803822</v>
      </c>
      <c r="E21" s="3">
        <f t="shared" si="2"/>
        <v>78264</v>
      </c>
      <c r="F21" s="3">
        <f t="shared" si="3"/>
        <v>2803822</v>
      </c>
      <c r="G21" s="3">
        <f t="shared" si="4"/>
        <v>78264</v>
      </c>
      <c r="H21" s="3">
        <f t="shared" si="19"/>
        <v>2826320</v>
      </c>
      <c r="I21" s="7">
        <f t="shared" si="5"/>
        <v>78264</v>
      </c>
      <c r="J21" s="10">
        <f t="shared" si="6"/>
        <v>11237786</v>
      </c>
      <c r="K21" s="11">
        <f t="shared" si="7"/>
        <v>313056</v>
      </c>
      <c r="L21" s="172">
        <f t="shared" si="8"/>
        <v>11550842</v>
      </c>
      <c r="O21" s="169"/>
      <c r="P21" s="169"/>
      <c r="R21" s="102"/>
      <c r="T21" s="169"/>
      <c r="U21" s="169"/>
    </row>
    <row r="22" spans="1:21" x14ac:dyDescent="0.2">
      <c r="A22" s="1" t="s">
        <v>23</v>
      </c>
      <c r="B22" s="5">
        <f t="shared" si="17"/>
        <v>2193817</v>
      </c>
      <c r="C22" s="5">
        <f t="shared" si="18"/>
        <v>52576</v>
      </c>
      <c r="D22" s="5">
        <f t="shared" si="1"/>
        <v>2193817</v>
      </c>
      <c r="E22" s="5">
        <f t="shared" si="2"/>
        <v>52576</v>
      </c>
      <c r="F22" s="5">
        <f t="shared" si="3"/>
        <v>2193817</v>
      </c>
      <c r="G22" s="5">
        <f t="shared" si="4"/>
        <v>52576</v>
      </c>
      <c r="H22" s="5">
        <f t="shared" si="19"/>
        <v>2211420</v>
      </c>
      <c r="I22" s="8">
        <f t="shared" si="5"/>
        <v>52576</v>
      </c>
      <c r="J22" s="12">
        <f t="shared" si="6"/>
        <v>8792871</v>
      </c>
      <c r="K22" s="13">
        <f t="shared" si="7"/>
        <v>210304</v>
      </c>
      <c r="L22" s="171">
        <f t="shared" si="8"/>
        <v>9003175</v>
      </c>
      <c r="O22" s="169"/>
      <c r="P22" s="169"/>
      <c r="R22" s="102"/>
      <c r="T22" s="169"/>
      <c r="U22" s="169"/>
    </row>
    <row r="23" spans="1:21" x14ac:dyDescent="0.2">
      <c r="A23" s="2" t="s">
        <v>24</v>
      </c>
      <c r="B23" s="3">
        <f t="shared" si="17"/>
        <v>1136135</v>
      </c>
      <c r="C23" s="3">
        <f t="shared" si="18"/>
        <v>203851</v>
      </c>
      <c r="D23" s="3">
        <f t="shared" si="1"/>
        <v>1136135</v>
      </c>
      <c r="E23" s="3">
        <f t="shared" si="2"/>
        <v>203851</v>
      </c>
      <c r="F23" s="3">
        <f t="shared" si="3"/>
        <v>1136135</v>
      </c>
      <c r="G23" s="3">
        <f t="shared" si="4"/>
        <v>203851</v>
      </c>
      <c r="H23" s="3">
        <f t="shared" si="19"/>
        <v>1145251</v>
      </c>
      <c r="I23" s="7">
        <f t="shared" si="5"/>
        <v>203851</v>
      </c>
      <c r="J23" s="10">
        <f t="shared" si="6"/>
        <v>4553656</v>
      </c>
      <c r="K23" s="11">
        <f t="shared" si="7"/>
        <v>815404</v>
      </c>
      <c r="L23" s="172">
        <f t="shared" si="8"/>
        <v>5369060</v>
      </c>
      <c r="O23" s="169"/>
      <c r="P23" s="169"/>
      <c r="R23" s="102"/>
      <c r="T23" s="169"/>
      <c r="U23" s="169"/>
    </row>
    <row r="24" spans="1:21" x14ac:dyDescent="0.2">
      <c r="A24" s="1" t="s">
        <v>25</v>
      </c>
      <c r="B24" s="5">
        <f t="shared" si="17"/>
        <v>3044162</v>
      </c>
      <c r="C24" s="5">
        <f t="shared" si="18"/>
        <v>256340</v>
      </c>
      <c r="D24" s="5">
        <f t="shared" si="1"/>
        <v>3044162</v>
      </c>
      <c r="E24" s="5">
        <f t="shared" si="2"/>
        <v>256340</v>
      </c>
      <c r="F24" s="5">
        <f t="shared" si="3"/>
        <v>3044162</v>
      </c>
      <c r="G24" s="5">
        <f t="shared" si="4"/>
        <v>256340</v>
      </c>
      <c r="H24" s="5">
        <f t="shared" si="19"/>
        <v>3068588</v>
      </c>
      <c r="I24" s="8">
        <f t="shared" si="5"/>
        <v>256340</v>
      </c>
      <c r="J24" s="12">
        <f t="shared" si="6"/>
        <v>12201074</v>
      </c>
      <c r="K24" s="13">
        <f t="shared" si="7"/>
        <v>1025360</v>
      </c>
      <c r="L24" s="171">
        <f t="shared" si="8"/>
        <v>13226434</v>
      </c>
      <c r="O24" s="169"/>
      <c r="P24" s="169"/>
      <c r="R24" s="102"/>
      <c r="T24" s="169"/>
      <c r="U24" s="169"/>
    </row>
    <row r="25" spans="1:21" x14ac:dyDescent="0.2">
      <c r="A25" s="2" t="s">
        <v>26</v>
      </c>
      <c r="B25" s="3">
        <f t="shared" si="17"/>
        <v>2584293</v>
      </c>
      <c r="C25" s="3">
        <f t="shared" si="18"/>
        <v>294573</v>
      </c>
      <c r="D25" s="3">
        <f t="shared" si="1"/>
        <v>2584293</v>
      </c>
      <c r="E25" s="3">
        <f t="shared" si="2"/>
        <v>294573</v>
      </c>
      <c r="F25" s="3">
        <f t="shared" si="3"/>
        <v>2584293</v>
      </c>
      <c r="G25" s="3">
        <f t="shared" si="4"/>
        <v>294573</v>
      </c>
      <c r="H25" s="3">
        <f t="shared" si="19"/>
        <v>2605029</v>
      </c>
      <c r="I25" s="7">
        <f t="shared" si="5"/>
        <v>294573</v>
      </c>
      <c r="J25" s="10">
        <f t="shared" si="6"/>
        <v>10357908</v>
      </c>
      <c r="K25" s="11">
        <f t="shared" si="7"/>
        <v>1178292</v>
      </c>
      <c r="L25" s="172">
        <f t="shared" si="8"/>
        <v>11536200</v>
      </c>
      <c r="O25" s="169"/>
      <c r="P25" s="169"/>
      <c r="R25" s="102"/>
      <c r="T25" s="169"/>
      <c r="U25" s="169"/>
    </row>
    <row r="26" spans="1:21" x14ac:dyDescent="0.2">
      <c r="A26" s="1" t="s">
        <v>27</v>
      </c>
      <c r="B26" s="5">
        <f t="shared" si="17"/>
        <v>1987624</v>
      </c>
      <c r="C26" s="5">
        <f t="shared" si="18"/>
        <v>243701</v>
      </c>
      <c r="D26" s="5">
        <f t="shared" si="1"/>
        <v>1987624</v>
      </c>
      <c r="E26" s="5">
        <f t="shared" si="2"/>
        <v>243701</v>
      </c>
      <c r="F26" s="5">
        <f t="shared" si="3"/>
        <v>1987624</v>
      </c>
      <c r="G26" s="5">
        <f t="shared" si="4"/>
        <v>243701</v>
      </c>
      <c r="H26" s="5">
        <f t="shared" si="19"/>
        <v>2003573</v>
      </c>
      <c r="I26" s="8">
        <f t="shared" si="5"/>
        <v>243701</v>
      </c>
      <c r="J26" s="12">
        <f>SUM(B26,D26,F26,H26)</f>
        <v>7966445</v>
      </c>
      <c r="K26" s="13">
        <f>SUM(C26,E26,G26,I26)</f>
        <v>974804</v>
      </c>
      <c r="L26" s="171">
        <f t="shared" si="8"/>
        <v>8941249</v>
      </c>
      <c r="O26" s="169"/>
      <c r="P26" s="169"/>
      <c r="R26" s="102"/>
      <c r="T26" s="169"/>
      <c r="U26" s="169"/>
    </row>
    <row r="27" spans="1:21" x14ac:dyDescent="0.2">
      <c r="A27" s="2" t="s">
        <v>28</v>
      </c>
      <c r="B27" s="3">
        <f t="shared" si="17"/>
        <v>2956648</v>
      </c>
      <c r="C27" s="3">
        <f t="shared" si="18"/>
        <v>104844</v>
      </c>
      <c r="D27" s="3">
        <f t="shared" si="1"/>
        <v>2956648</v>
      </c>
      <c r="E27" s="3">
        <f t="shared" si="2"/>
        <v>104844</v>
      </c>
      <c r="F27" s="3">
        <f t="shared" si="3"/>
        <v>2956648</v>
      </c>
      <c r="G27" s="3">
        <f t="shared" si="4"/>
        <v>104844</v>
      </c>
      <c r="H27" s="3">
        <f t="shared" si="19"/>
        <v>2980372</v>
      </c>
      <c r="I27" s="7">
        <f t="shared" si="5"/>
        <v>104844</v>
      </c>
      <c r="J27" s="10">
        <f t="shared" si="6"/>
        <v>11850316</v>
      </c>
      <c r="K27" s="11">
        <f t="shared" si="7"/>
        <v>419376</v>
      </c>
      <c r="L27" s="172">
        <f t="shared" si="8"/>
        <v>12269692</v>
      </c>
      <c r="O27" s="169"/>
      <c r="P27" s="169"/>
      <c r="R27" s="102"/>
      <c r="T27" s="169"/>
      <c r="U27" s="169"/>
    </row>
    <row r="28" spans="1:21" x14ac:dyDescent="0.2">
      <c r="A28" s="1" t="s">
        <v>29</v>
      </c>
      <c r="B28" s="5">
        <f t="shared" si="17"/>
        <v>2256826</v>
      </c>
      <c r="C28" s="5">
        <f t="shared" si="18"/>
        <v>106106</v>
      </c>
      <c r="D28" s="5">
        <f t="shared" si="1"/>
        <v>2256826</v>
      </c>
      <c r="E28" s="5">
        <f t="shared" si="2"/>
        <v>106106</v>
      </c>
      <c r="F28" s="5">
        <f t="shared" si="3"/>
        <v>2256826</v>
      </c>
      <c r="G28" s="5">
        <f t="shared" si="4"/>
        <v>106106</v>
      </c>
      <c r="H28" s="5">
        <f t="shared" si="19"/>
        <v>2274935</v>
      </c>
      <c r="I28" s="8">
        <f t="shared" si="5"/>
        <v>106106</v>
      </c>
      <c r="J28" s="12">
        <f t="shared" si="6"/>
        <v>9045413</v>
      </c>
      <c r="K28" s="13">
        <f t="shared" si="7"/>
        <v>424424</v>
      </c>
      <c r="L28" s="171">
        <f t="shared" si="8"/>
        <v>9469837</v>
      </c>
      <c r="O28" s="169"/>
      <c r="P28" s="169"/>
      <c r="R28" s="102"/>
      <c r="T28" s="169"/>
      <c r="U28" s="169"/>
    </row>
    <row r="29" spans="1:21" x14ac:dyDescent="0.2">
      <c r="A29" s="2" t="s">
        <v>30</v>
      </c>
      <c r="B29" s="3">
        <f t="shared" si="17"/>
        <v>1771082</v>
      </c>
      <c r="C29" s="3">
        <f t="shared" si="18"/>
        <v>291308</v>
      </c>
      <c r="D29" s="3">
        <f t="shared" si="1"/>
        <v>1771082</v>
      </c>
      <c r="E29" s="3">
        <f t="shared" si="2"/>
        <v>291308</v>
      </c>
      <c r="F29" s="3">
        <f>B29</f>
        <v>1771082</v>
      </c>
      <c r="G29" s="3">
        <f t="shared" si="4"/>
        <v>291308</v>
      </c>
      <c r="H29" s="3">
        <f>ROUND(H66,0)</f>
        <v>1785293</v>
      </c>
      <c r="I29" s="7">
        <f t="shared" si="5"/>
        <v>291308</v>
      </c>
      <c r="J29" s="10">
        <f t="shared" si="6"/>
        <v>7098539</v>
      </c>
      <c r="K29" s="11">
        <f t="shared" si="7"/>
        <v>1165232</v>
      </c>
      <c r="L29" s="172">
        <f t="shared" si="8"/>
        <v>8263771</v>
      </c>
      <c r="O29" s="169"/>
      <c r="P29" s="169"/>
      <c r="R29" s="102"/>
      <c r="T29" s="169"/>
      <c r="U29" s="169"/>
    </row>
    <row r="30" spans="1:21" x14ac:dyDescent="0.2">
      <c r="A30" s="1" t="s">
        <v>31</v>
      </c>
      <c r="B30" s="5">
        <f t="shared" si="17"/>
        <v>2984308</v>
      </c>
      <c r="C30" s="5">
        <f t="shared" si="18"/>
        <v>186917</v>
      </c>
      <c r="D30" s="5">
        <f t="shared" si="1"/>
        <v>2984308</v>
      </c>
      <c r="E30" s="5">
        <f t="shared" si="2"/>
        <v>186917</v>
      </c>
      <c r="F30" s="5">
        <f t="shared" si="3"/>
        <v>2984308</v>
      </c>
      <c r="G30" s="5">
        <f t="shared" si="4"/>
        <v>186917</v>
      </c>
      <c r="H30" s="5">
        <f t="shared" si="19"/>
        <v>3008254</v>
      </c>
      <c r="I30" s="8">
        <f t="shared" si="5"/>
        <v>186917</v>
      </c>
      <c r="J30" s="12">
        <f t="shared" si="6"/>
        <v>11961178</v>
      </c>
      <c r="K30" s="13">
        <f t="shared" si="7"/>
        <v>747668</v>
      </c>
      <c r="L30" s="171">
        <f t="shared" si="8"/>
        <v>12708846</v>
      </c>
      <c r="O30" s="169"/>
      <c r="P30" s="169"/>
      <c r="R30" s="102"/>
      <c r="T30" s="169"/>
      <c r="U30" s="169"/>
    </row>
    <row r="31" spans="1:21" x14ac:dyDescent="0.2">
      <c r="A31" s="2" t="s">
        <v>32</v>
      </c>
      <c r="B31" s="3">
        <f t="shared" si="17"/>
        <v>1337054</v>
      </c>
      <c r="C31" s="3">
        <f t="shared" si="18"/>
        <v>253625</v>
      </c>
      <c r="D31" s="3">
        <f t="shared" si="1"/>
        <v>1337054</v>
      </c>
      <c r="E31" s="3">
        <f t="shared" si="2"/>
        <v>253625</v>
      </c>
      <c r="F31" s="3">
        <f t="shared" si="3"/>
        <v>1337054</v>
      </c>
      <c r="G31" s="3">
        <f t="shared" si="4"/>
        <v>253625</v>
      </c>
      <c r="H31" s="3">
        <f t="shared" si="19"/>
        <v>1347782</v>
      </c>
      <c r="I31" s="7">
        <f t="shared" si="5"/>
        <v>253625</v>
      </c>
      <c r="J31" s="10">
        <f t="shared" si="6"/>
        <v>5358944</v>
      </c>
      <c r="K31" s="11">
        <f t="shared" si="7"/>
        <v>1014500</v>
      </c>
      <c r="L31" s="172">
        <f t="shared" si="8"/>
        <v>6373444</v>
      </c>
      <c r="O31" s="169"/>
      <c r="P31" s="169"/>
      <c r="R31" s="102"/>
      <c r="T31" s="169"/>
      <c r="U31" s="169"/>
    </row>
    <row r="32" spans="1:21" x14ac:dyDescent="0.2">
      <c r="A32" s="1" t="s">
        <v>33</v>
      </c>
      <c r="B32" s="5">
        <f>ROUND(B69,0)</f>
        <v>2197059</v>
      </c>
      <c r="C32" s="5">
        <f t="shared" si="18"/>
        <v>56885</v>
      </c>
      <c r="D32" s="5">
        <f t="shared" si="1"/>
        <v>2197059</v>
      </c>
      <c r="E32" s="5">
        <f t="shared" si="2"/>
        <v>56885</v>
      </c>
      <c r="F32" s="5">
        <f t="shared" si="3"/>
        <v>2197059</v>
      </c>
      <c r="G32" s="5">
        <f t="shared" si="4"/>
        <v>56885</v>
      </c>
      <c r="H32" s="5">
        <f t="shared" si="19"/>
        <v>2214688</v>
      </c>
      <c r="I32" s="8">
        <f t="shared" si="5"/>
        <v>56885</v>
      </c>
      <c r="J32" s="12">
        <f t="shared" si="6"/>
        <v>8805865</v>
      </c>
      <c r="K32" s="13">
        <f t="shared" si="7"/>
        <v>227540</v>
      </c>
      <c r="L32" s="171">
        <f t="shared" si="8"/>
        <v>9033405</v>
      </c>
      <c r="O32" s="169"/>
      <c r="P32" s="169"/>
      <c r="R32" s="102"/>
      <c r="T32" s="169"/>
      <c r="U32" s="169"/>
    </row>
    <row r="33" spans="1:21" x14ac:dyDescent="0.2">
      <c r="A33" s="2" t="s">
        <v>34</v>
      </c>
      <c r="B33" s="3">
        <f t="shared" si="17"/>
        <v>2401645</v>
      </c>
      <c r="C33" s="3">
        <f t="shared" si="18"/>
        <v>95098</v>
      </c>
      <c r="D33" s="3">
        <f t="shared" si="1"/>
        <v>2401645</v>
      </c>
      <c r="E33" s="3">
        <f t="shared" si="2"/>
        <v>95098</v>
      </c>
      <c r="F33" s="3">
        <f t="shared" si="3"/>
        <v>2401645</v>
      </c>
      <c r="G33" s="3">
        <f t="shared" si="4"/>
        <v>95098</v>
      </c>
      <c r="H33" s="3">
        <f t="shared" si="19"/>
        <v>2420916</v>
      </c>
      <c r="I33" s="7">
        <f t="shared" si="5"/>
        <v>95098</v>
      </c>
      <c r="J33" s="10">
        <f>SUM(B33,D33,F33,H33)</f>
        <v>9625851</v>
      </c>
      <c r="K33" s="11">
        <f t="shared" si="7"/>
        <v>380392</v>
      </c>
      <c r="L33" s="172">
        <f t="shared" si="8"/>
        <v>10006243</v>
      </c>
      <c r="O33" s="169"/>
      <c r="P33" s="169"/>
      <c r="R33" s="102"/>
      <c r="T33" s="169"/>
      <c r="U33" s="169"/>
    </row>
    <row r="34" spans="1:21" x14ac:dyDescent="0.2">
      <c r="A34" s="1" t="s">
        <v>35</v>
      </c>
      <c r="B34" s="5">
        <f t="shared" si="17"/>
        <v>3052291</v>
      </c>
      <c r="C34" s="5">
        <f t="shared" si="18"/>
        <v>376646</v>
      </c>
      <c r="D34" s="5">
        <f t="shared" si="1"/>
        <v>3052291</v>
      </c>
      <c r="E34" s="5">
        <f t="shared" si="2"/>
        <v>376646</v>
      </c>
      <c r="F34" s="5">
        <f t="shared" si="3"/>
        <v>3052291</v>
      </c>
      <c r="G34" s="5">
        <f t="shared" si="4"/>
        <v>376646</v>
      </c>
      <c r="H34" s="5">
        <f t="shared" si="19"/>
        <v>3076783</v>
      </c>
      <c r="I34" s="8">
        <f t="shared" si="5"/>
        <v>376646</v>
      </c>
      <c r="J34" s="12">
        <f t="shared" ref="J34:J35" si="20">SUM(B34,D34,F34,H34)</f>
        <v>12233656</v>
      </c>
      <c r="K34" s="13">
        <f t="shared" si="7"/>
        <v>1506584</v>
      </c>
      <c r="L34" s="171">
        <f t="shared" si="8"/>
        <v>13740240</v>
      </c>
      <c r="O34" s="169"/>
      <c r="P34" s="169"/>
      <c r="R34" s="102"/>
      <c r="T34" s="169"/>
      <c r="U34" s="169"/>
    </row>
    <row r="35" spans="1:21" ht="13.5" thickBot="1" x14ac:dyDescent="0.25">
      <c r="A35" s="53" t="s">
        <v>36</v>
      </c>
      <c r="B35" s="55">
        <f>ROUND(B72,0)</f>
        <v>3072298</v>
      </c>
      <c r="C35" s="55">
        <f t="shared" si="18"/>
        <v>111705</v>
      </c>
      <c r="D35" s="55">
        <f t="shared" si="1"/>
        <v>3072298</v>
      </c>
      <c r="E35" s="55">
        <f t="shared" si="2"/>
        <v>111705</v>
      </c>
      <c r="F35" s="55">
        <f t="shared" si="3"/>
        <v>3072298</v>
      </c>
      <c r="G35" s="55">
        <f t="shared" si="4"/>
        <v>111705</v>
      </c>
      <c r="H35" s="55">
        <f t="shared" si="19"/>
        <v>3096950</v>
      </c>
      <c r="I35" s="54">
        <f t="shared" si="5"/>
        <v>111705</v>
      </c>
      <c r="J35" s="56">
        <f t="shared" si="20"/>
        <v>12313844</v>
      </c>
      <c r="K35" s="57">
        <f>SUM(C35,E35,G35,I35)</f>
        <v>446820</v>
      </c>
      <c r="L35" s="174">
        <f t="shared" si="8"/>
        <v>12760664</v>
      </c>
      <c r="O35" s="169"/>
      <c r="P35" s="169"/>
      <c r="R35" s="102"/>
      <c r="T35" s="169"/>
      <c r="U35" s="169"/>
    </row>
    <row r="36" spans="1:21" ht="13.5" thickBot="1" x14ac:dyDescent="0.25">
      <c r="A36" s="52" t="s">
        <v>45</v>
      </c>
      <c r="B36" s="175">
        <f>ROUND(SUM(B3:B35),0)</f>
        <v>80883000</v>
      </c>
      <c r="C36" s="175">
        <f>SUM(C3:C35)</f>
        <v>5522530</v>
      </c>
      <c r="D36" s="175">
        <f t="shared" ref="D36:L36" si="21">SUM(D3:D35)</f>
        <v>80883000</v>
      </c>
      <c r="E36" s="175">
        <f t="shared" si="21"/>
        <v>5522530</v>
      </c>
      <c r="F36" s="175">
        <f t="shared" si="21"/>
        <v>80883000</v>
      </c>
      <c r="G36" s="175">
        <f t="shared" si="21"/>
        <v>5522530</v>
      </c>
      <c r="H36" s="175">
        <f t="shared" si="21"/>
        <v>81532000</v>
      </c>
      <c r="I36" s="175">
        <f t="shared" si="21"/>
        <v>5522530</v>
      </c>
      <c r="J36" s="58">
        <f t="shared" si="21"/>
        <v>324181000</v>
      </c>
      <c r="K36" s="59">
        <f t="shared" si="21"/>
        <v>22090120</v>
      </c>
      <c r="L36" s="60">
        <f t="shared" si="21"/>
        <v>346271120</v>
      </c>
    </row>
    <row r="37" spans="1:21" x14ac:dyDescent="0.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9" spans="1:21" ht="90" thickBot="1" x14ac:dyDescent="0.25">
      <c r="A39" s="161" t="s">
        <v>43</v>
      </c>
      <c r="B39" s="161" t="s">
        <v>142</v>
      </c>
      <c r="C39" s="161" t="s">
        <v>145</v>
      </c>
      <c r="D39" s="162" t="s">
        <v>143</v>
      </c>
      <c r="E39" s="162" t="s">
        <v>144</v>
      </c>
      <c r="F39" s="161" t="s">
        <v>146</v>
      </c>
      <c r="G39" s="161" t="s">
        <v>147</v>
      </c>
      <c r="H39" s="162" t="s">
        <v>148</v>
      </c>
      <c r="I39" s="163" t="s">
        <v>149</v>
      </c>
      <c r="J39" s="164" t="s">
        <v>46</v>
      </c>
      <c r="K39" s="165" t="s">
        <v>47</v>
      </c>
      <c r="L39" s="166" t="s">
        <v>44</v>
      </c>
    </row>
    <row r="40" spans="1:21" x14ac:dyDescent="0.2">
      <c r="A40" s="48" t="s">
        <v>4</v>
      </c>
      <c r="B40" s="67">
        <f>'Final apportionment(Appx1)'!O3*$D$79</f>
        <v>1306037.9734956168</v>
      </c>
      <c r="C40" s="67">
        <f>$C$73*'Final apportionment(Appx1)'!T3/'Final apportionment(Appx1)'!$T$36</f>
        <v>59805.160301744305</v>
      </c>
      <c r="D40" s="67">
        <f>B40</f>
        <v>1306037.9734956168</v>
      </c>
      <c r="E40" s="67">
        <f>C40</f>
        <v>59805.160301744305</v>
      </c>
      <c r="F40" s="67">
        <f>B40</f>
        <v>1306037.9734956168</v>
      </c>
      <c r="G40" s="67">
        <f>C40</f>
        <v>59805.160301744305</v>
      </c>
      <c r="H40" s="67">
        <f>'Final apportionment(Appx1)'!O3*$D$82</f>
        <v>1316517.5383584269</v>
      </c>
      <c r="I40" s="75">
        <f>C40</f>
        <v>59805.160301744305</v>
      </c>
      <c r="J40" s="76">
        <f>SUM(B40,D40,F40,H40)</f>
        <v>5234631.4588452773</v>
      </c>
      <c r="K40" s="77">
        <f>SUM(C40,E40,G40,I40)</f>
        <v>239220.64120697722</v>
      </c>
      <c r="L40" s="78">
        <f>SUM(J40:K40)</f>
        <v>5473852.1000522543</v>
      </c>
      <c r="M40" s="102"/>
    </row>
    <row r="41" spans="1:21" x14ac:dyDescent="0.2">
      <c r="A41" s="4" t="s">
        <v>5</v>
      </c>
      <c r="B41" s="68">
        <f>'Final apportionment(Appx1)'!O4*$D$79</f>
        <v>3784155.1528790551</v>
      </c>
      <c r="C41" s="68">
        <f>$C$73*'Final apportionment(Appx1)'!T4/'Final apportionment(Appx1)'!$T$36</f>
        <v>94147.204624797887</v>
      </c>
      <c r="D41" s="68">
        <f t="shared" ref="D41:D72" si="22">B41</f>
        <v>3784155.1528790551</v>
      </c>
      <c r="E41" s="68">
        <f t="shared" ref="E41:E72" si="23">C41</f>
        <v>94147.204624797887</v>
      </c>
      <c r="F41" s="68">
        <f t="shared" ref="F41:F72" si="24">B41</f>
        <v>3784155.1528790551</v>
      </c>
      <c r="G41" s="68">
        <f t="shared" ref="G41:G72" si="25">C41</f>
        <v>94147.204624797887</v>
      </c>
      <c r="H41" s="68">
        <f>'Final apportionment(Appx1)'!O4*$D$82</f>
        <v>3814518.9709152128</v>
      </c>
      <c r="I41" s="79">
        <f t="shared" ref="I41:I72" si="26">C41</f>
        <v>94147.204624797887</v>
      </c>
      <c r="J41" s="80">
        <f t="shared" ref="J41:J71" si="27">SUM(B41,D41,F41,H41)</f>
        <v>15166984.429552378</v>
      </c>
      <c r="K41" s="81">
        <f t="shared" ref="K41:K71" si="28">SUM(C41,E41,G41,I41)</f>
        <v>376588.81849919155</v>
      </c>
      <c r="L41" s="82">
        <f t="shared" ref="L41:L72" si="29">SUM(J41:K41)</f>
        <v>15543573.248051569</v>
      </c>
      <c r="M41" s="102"/>
    </row>
    <row r="42" spans="1:21" x14ac:dyDescent="0.2">
      <c r="A42" s="2" t="s">
        <v>6</v>
      </c>
      <c r="B42" s="69">
        <f>'Final apportionment(Appx1)'!O5*$D$79</f>
        <v>1418491.4832343727</v>
      </c>
      <c r="C42" s="69">
        <f>$C$73*'Final apportionment(Appx1)'!T5/'Final apportionment(Appx1)'!$T$36</f>
        <v>222137.88276223096</v>
      </c>
      <c r="D42" s="69">
        <f t="shared" si="22"/>
        <v>1418491.4832343727</v>
      </c>
      <c r="E42" s="69">
        <f t="shared" si="23"/>
        <v>222137.88276223096</v>
      </c>
      <c r="F42" s="69">
        <f t="shared" si="24"/>
        <v>1418491.4832343727</v>
      </c>
      <c r="G42" s="69">
        <f t="shared" si="25"/>
        <v>222137.88276223096</v>
      </c>
      <c r="H42" s="69">
        <f>'Final apportionment(Appx1)'!O5*$D$82</f>
        <v>1429873.3678407685</v>
      </c>
      <c r="I42" s="83">
        <f t="shared" si="26"/>
        <v>222137.88276223096</v>
      </c>
      <c r="J42" s="84">
        <f t="shared" si="27"/>
        <v>5685347.8175438866</v>
      </c>
      <c r="K42" s="85">
        <f t="shared" si="28"/>
        <v>888551.53104892385</v>
      </c>
      <c r="L42" s="86">
        <f t="shared" si="29"/>
        <v>6573899.3485928103</v>
      </c>
      <c r="M42" s="102"/>
    </row>
    <row r="43" spans="1:21" x14ac:dyDescent="0.2">
      <c r="A43" s="4" t="s">
        <v>7</v>
      </c>
      <c r="B43" s="68">
        <f>'Final apportionment(Appx1)'!O6*$D$79</f>
        <v>3921759.9812879646</v>
      </c>
      <c r="C43" s="68">
        <f>$C$73*'Final apportionment(Appx1)'!T6/'Final apportionment(Appx1)'!$T$36</f>
        <v>103086.407049948</v>
      </c>
      <c r="D43" s="68">
        <f t="shared" si="22"/>
        <v>3921759.9812879646</v>
      </c>
      <c r="E43" s="68">
        <f t="shared" si="23"/>
        <v>103086.407049948</v>
      </c>
      <c r="F43" s="68">
        <f t="shared" si="24"/>
        <v>3921759.9812879646</v>
      </c>
      <c r="G43" s="68">
        <f t="shared" si="25"/>
        <v>103086.407049948</v>
      </c>
      <c r="H43" s="68">
        <f>'Final apportionment(Appx1)'!O6*$D$82</f>
        <v>3953227.9316342166</v>
      </c>
      <c r="I43" s="79">
        <f t="shared" si="26"/>
        <v>103086.407049948</v>
      </c>
      <c r="J43" s="80">
        <f t="shared" si="27"/>
        <v>15718507.875498112</v>
      </c>
      <c r="K43" s="81">
        <f t="shared" si="28"/>
        <v>412345.628199792</v>
      </c>
      <c r="L43" s="82">
        <f t="shared" si="29"/>
        <v>16130853.503697904</v>
      </c>
      <c r="M43" s="102"/>
    </row>
    <row r="44" spans="1:21" x14ac:dyDescent="0.2">
      <c r="A44" s="2" t="s">
        <v>8</v>
      </c>
      <c r="B44" s="69">
        <f>'Final apportionment(Appx1)'!O7*$D$79</f>
        <v>2264102.6829127269</v>
      </c>
      <c r="C44" s="69">
        <f>$C$73*'Final apportionment(Appx1)'!T7/'Final apportionment(Appx1)'!$T$36</f>
        <v>529039.89230502979</v>
      </c>
      <c r="D44" s="69">
        <f t="shared" si="22"/>
        <v>2264102.6829127269</v>
      </c>
      <c r="E44" s="69">
        <f t="shared" si="23"/>
        <v>529039.89230502979</v>
      </c>
      <c r="F44" s="69">
        <f t="shared" si="24"/>
        <v>2264102.6829127269</v>
      </c>
      <c r="G44" s="69">
        <f t="shared" si="25"/>
        <v>529039.89230502979</v>
      </c>
      <c r="H44" s="69">
        <f>'Final apportionment(Appx1)'!O7*$D$82</f>
        <v>2282269.697504302</v>
      </c>
      <c r="I44" s="83">
        <f t="shared" si="26"/>
        <v>529039.89230502979</v>
      </c>
      <c r="J44" s="84">
        <f t="shared" si="27"/>
        <v>9074577.7462424822</v>
      </c>
      <c r="K44" s="85">
        <f t="shared" si="28"/>
        <v>2116159.5692201192</v>
      </c>
      <c r="L44" s="86">
        <f t="shared" si="29"/>
        <v>11190737.3154626</v>
      </c>
      <c r="M44" s="102"/>
    </row>
    <row r="45" spans="1:21" x14ac:dyDescent="0.2">
      <c r="A45" s="1" t="s">
        <v>9</v>
      </c>
      <c r="B45" s="68">
        <f>'Final apportionment(Appx1)'!O8*$D$79</f>
        <v>3084099.6609968846</v>
      </c>
      <c r="C45" s="68">
        <f>$C$73*'Final apportionment(Appx1)'!T8/'Final apportionment(Appx1)'!$T$36</f>
        <v>96482.818611398005</v>
      </c>
      <c r="D45" s="68">
        <f t="shared" si="22"/>
        <v>3084099.6609968846</v>
      </c>
      <c r="E45" s="68">
        <f t="shared" si="23"/>
        <v>96482.818611398005</v>
      </c>
      <c r="F45" s="68">
        <f t="shared" si="24"/>
        <v>3084099.6609968846</v>
      </c>
      <c r="G45" s="68">
        <f t="shared" si="25"/>
        <v>96482.818611398005</v>
      </c>
      <c r="H45" s="68">
        <f>'Final apportionment(Appx1)'!O8*$D$82</f>
        <v>3108846.2787037818</v>
      </c>
      <c r="I45" s="79">
        <f t="shared" si="26"/>
        <v>96482.818611398005</v>
      </c>
      <c r="J45" s="80">
        <f t="shared" si="27"/>
        <v>12361145.261694435</v>
      </c>
      <c r="K45" s="81">
        <f t="shared" si="28"/>
        <v>385931.27444559202</v>
      </c>
      <c r="L45" s="82">
        <f t="shared" si="29"/>
        <v>12747076.536140027</v>
      </c>
      <c r="M45" s="102"/>
    </row>
    <row r="46" spans="1:21" x14ac:dyDescent="0.2">
      <c r="A46" s="2" t="s">
        <v>10</v>
      </c>
      <c r="B46" s="69">
        <f>'Final apportionment(Appx1)'!O9*$D$79</f>
        <v>118623.74735232341</v>
      </c>
      <c r="C46" s="69">
        <f>$C$73*'Final apportionment(Appx1)'!T9/'Final apportionment(Appx1)'!$T$36</f>
        <v>6956.0472286438207</v>
      </c>
      <c r="D46" s="69">
        <f t="shared" si="22"/>
        <v>118623.74735232341</v>
      </c>
      <c r="E46" s="69">
        <f t="shared" si="23"/>
        <v>6956.0472286438207</v>
      </c>
      <c r="F46" s="69">
        <f t="shared" si="24"/>
        <v>118623.74735232341</v>
      </c>
      <c r="G46" s="69">
        <f t="shared" si="25"/>
        <v>6956.0472286438207</v>
      </c>
      <c r="H46" s="69">
        <f>'Final apportionment(Appx1)'!O9*$D$82</f>
        <v>119575.57668644379</v>
      </c>
      <c r="I46" s="83">
        <f t="shared" si="26"/>
        <v>6956.0472286438207</v>
      </c>
      <c r="J46" s="84">
        <f t="shared" si="27"/>
        <v>475446.81874341401</v>
      </c>
      <c r="K46" s="85">
        <f t="shared" si="28"/>
        <v>27824.188914575283</v>
      </c>
      <c r="L46" s="86">
        <f t="shared" si="29"/>
        <v>503271.00765798928</v>
      </c>
      <c r="M46" s="102"/>
    </row>
    <row r="47" spans="1:21" x14ac:dyDescent="0.2">
      <c r="A47" s="1" t="s">
        <v>11</v>
      </c>
      <c r="B47" s="68">
        <f>'Final apportionment(Appx1)'!O10*$D$79</f>
        <v>3285335.135505172</v>
      </c>
      <c r="C47" s="68">
        <f>$C$73*'Final apportionment(Appx1)'!T10/'Final apportionment(Appx1)'!$T$36</f>
        <v>607588.49736730044</v>
      </c>
      <c r="D47" s="68">
        <f t="shared" si="22"/>
        <v>3285335.135505172</v>
      </c>
      <c r="E47" s="68">
        <f t="shared" si="23"/>
        <v>607588.49736730044</v>
      </c>
      <c r="F47" s="68">
        <f t="shared" si="24"/>
        <v>3285335.135505172</v>
      </c>
      <c r="G47" s="68">
        <f t="shared" si="25"/>
        <v>607588.49736730044</v>
      </c>
      <c r="H47" s="68">
        <f>'Final apportionment(Appx1)'!O10*$D$82</f>
        <v>3311696.4537419197</v>
      </c>
      <c r="I47" s="79">
        <f t="shared" si="26"/>
        <v>607588.49736730044</v>
      </c>
      <c r="J47" s="80">
        <f t="shared" si="27"/>
        <v>13167701.860257436</v>
      </c>
      <c r="K47" s="81">
        <f t="shared" si="28"/>
        <v>2430353.9894692018</v>
      </c>
      <c r="L47" s="82">
        <f t="shared" si="29"/>
        <v>15598055.849726638</v>
      </c>
      <c r="M47" s="102"/>
    </row>
    <row r="48" spans="1:21" x14ac:dyDescent="0.2">
      <c r="A48" s="2" t="s">
        <v>12</v>
      </c>
      <c r="B48" s="69">
        <f>'Final apportionment(Appx1)'!O11*$D$79</f>
        <v>3804888.0904914723</v>
      </c>
      <c r="C48" s="69">
        <f>$C$73*'Final apportionment(Appx1)'!T11/'Final apportionment(Appx1)'!$T$36</f>
        <v>119527.99978292163</v>
      </c>
      <c r="D48" s="69">
        <f t="shared" si="22"/>
        <v>3804888.0904914723</v>
      </c>
      <c r="E48" s="69">
        <f t="shared" si="23"/>
        <v>119527.99978292163</v>
      </c>
      <c r="F48" s="69">
        <f t="shared" si="24"/>
        <v>3804888.0904914723</v>
      </c>
      <c r="G48" s="69">
        <f t="shared" si="25"/>
        <v>119527.99978292163</v>
      </c>
      <c r="H48" s="69">
        <f>'Final apportionment(Appx1)'!O11*$D$82</f>
        <v>3835418.2682881542</v>
      </c>
      <c r="I48" s="83">
        <f t="shared" si="26"/>
        <v>119527.99978292163</v>
      </c>
      <c r="J48" s="84">
        <f t="shared" si="27"/>
        <v>15250082.539762571</v>
      </c>
      <c r="K48" s="85">
        <f t="shared" si="28"/>
        <v>478111.99913168652</v>
      </c>
      <c r="L48" s="86">
        <f t="shared" si="29"/>
        <v>15728194.538894258</v>
      </c>
      <c r="M48" s="102"/>
    </row>
    <row r="49" spans="1:13" x14ac:dyDescent="0.2">
      <c r="A49" s="1" t="s">
        <v>13</v>
      </c>
      <c r="B49" s="68">
        <f>'Final apportionment(Appx1)'!O12*$D$79</f>
        <v>2758448.9301676163</v>
      </c>
      <c r="C49" s="68">
        <f>$C$73*'Final apportionment(Appx1)'!T12/'Final apportionment(Appx1)'!$T$36</f>
        <v>114426.42673355153</v>
      </c>
      <c r="D49" s="68">
        <f t="shared" si="22"/>
        <v>2758448.9301676163</v>
      </c>
      <c r="E49" s="68">
        <f t="shared" si="23"/>
        <v>114426.42673355153</v>
      </c>
      <c r="F49" s="68">
        <f t="shared" si="24"/>
        <v>2758448.9301676163</v>
      </c>
      <c r="G49" s="68">
        <f t="shared" si="25"/>
        <v>114426.42673355153</v>
      </c>
      <c r="H49" s="68">
        <f>'Final apportionment(Appx1)'!O12*$D$82</f>
        <v>2780582.5473143444</v>
      </c>
      <c r="I49" s="79">
        <f t="shared" si="26"/>
        <v>114426.42673355153</v>
      </c>
      <c r="J49" s="80">
        <f t="shared" si="27"/>
        <v>11055929.337817194</v>
      </c>
      <c r="K49" s="81">
        <f t="shared" si="28"/>
        <v>457705.70693420613</v>
      </c>
      <c r="L49" s="82">
        <f t="shared" si="29"/>
        <v>11513635.0447514</v>
      </c>
      <c r="M49" s="102"/>
    </row>
    <row r="50" spans="1:13" x14ac:dyDescent="0.2">
      <c r="A50" s="2" t="s">
        <v>14</v>
      </c>
      <c r="B50" s="69">
        <f>'Final apportionment(Appx1)'!O13*$D$79</f>
        <v>2183374.9956496051</v>
      </c>
      <c r="C50" s="69">
        <f>$C$73*'Final apportionment(Appx1)'!T13/'Final apportionment(Appx1)'!$T$36</f>
        <v>215364.34915925172</v>
      </c>
      <c r="D50" s="69">
        <f t="shared" si="22"/>
        <v>2183374.9956496051</v>
      </c>
      <c r="E50" s="69">
        <f t="shared" si="23"/>
        <v>215364.34915925172</v>
      </c>
      <c r="F50" s="69">
        <f t="shared" si="24"/>
        <v>2183374.9956496051</v>
      </c>
      <c r="G50" s="69">
        <f t="shared" si="25"/>
        <v>215364.34915925172</v>
      </c>
      <c r="H50" s="69">
        <f>'Final apportionment(Appx1)'!O13*$D$82</f>
        <v>2200894.2564606112</v>
      </c>
      <c r="I50" s="83">
        <f t="shared" si="26"/>
        <v>215364.34915925172</v>
      </c>
      <c r="J50" s="84">
        <f t="shared" si="27"/>
        <v>8751019.2434094269</v>
      </c>
      <c r="K50" s="85">
        <f t="shared" si="28"/>
        <v>861457.3966370069</v>
      </c>
      <c r="L50" s="86">
        <f t="shared" si="29"/>
        <v>9612476.6400464345</v>
      </c>
      <c r="M50" s="102"/>
    </row>
    <row r="51" spans="1:13" x14ac:dyDescent="0.2">
      <c r="A51" s="1" t="s">
        <v>15</v>
      </c>
      <c r="B51" s="68">
        <f>'Final apportionment(Appx1)'!O14*$D$79</f>
        <v>2939893.5514506442</v>
      </c>
      <c r="C51" s="68">
        <f>$C$73*'Final apportionment(Appx1)'!T14/'Final apportionment(Appx1)'!$T$36</f>
        <v>109697.9496131098</v>
      </c>
      <c r="D51" s="68">
        <f t="shared" si="22"/>
        <v>2939893.5514506442</v>
      </c>
      <c r="E51" s="68">
        <f t="shared" si="23"/>
        <v>109697.9496131098</v>
      </c>
      <c r="F51" s="68">
        <f t="shared" si="24"/>
        <v>2939893.5514506442</v>
      </c>
      <c r="G51" s="68">
        <f t="shared" si="25"/>
        <v>109697.9496131098</v>
      </c>
      <c r="H51" s="68">
        <f>'Final apportionment(Appx1)'!O14*$D$82</f>
        <v>2963483.0685913474</v>
      </c>
      <c r="I51" s="79">
        <f t="shared" si="26"/>
        <v>109697.9496131098</v>
      </c>
      <c r="J51" s="80">
        <f t="shared" si="27"/>
        <v>11783163.72294328</v>
      </c>
      <c r="K51" s="81">
        <f t="shared" si="28"/>
        <v>438791.79845243919</v>
      </c>
      <c r="L51" s="82">
        <f t="shared" si="29"/>
        <v>12221955.521395719</v>
      </c>
      <c r="M51" s="102"/>
    </row>
    <row r="52" spans="1:13" x14ac:dyDescent="0.2">
      <c r="A52" s="2" t="s">
        <v>16</v>
      </c>
      <c r="B52" s="70">
        <f>'Final apportionment(Appx1)'!O15*$D$79</f>
        <v>2276490.7694547009</v>
      </c>
      <c r="C52" s="70">
        <f>$C$73*'Final apportionment(Appx1)'!T15/'Final apportionment(Appx1)'!$T$36</f>
        <v>53927.01964976106</v>
      </c>
      <c r="D52" s="70">
        <f t="shared" si="22"/>
        <v>2276490.7694547009</v>
      </c>
      <c r="E52" s="70">
        <f t="shared" si="23"/>
        <v>53927.01964976106</v>
      </c>
      <c r="F52" s="70">
        <f t="shared" si="24"/>
        <v>2276490.7694547009</v>
      </c>
      <c r="G52" s="70">
        <f t="shared" si="25"/>
        <v>53927.01964976106</v>
      </c>
      <c r="H52" s="70">
        <f>'Final apportionment(Appx1)'!O15*$D$82</f>
        <v>2294757.1852574791</v>
      </c>
      <c r="I52" s="87">
        <f t="shared" si="26"/>
        <v>53927.01964976106</v>
      </c>
      <c r="J52" s="88">
        <f t="shared" si="27"/>
        <v>9124229.4936215822</v>
      </c>
      <c r="K52" s="89">
        <f t="shared" si="28"/>
        <v>215708.07859904424</v>
      </c>
      <c r="L52" s="90">
        <f t="shared" si="29"/>
        <v>9339937.5722206272</v>
      </c>
      <c r="M52" s="102"/>
    </row>
    <row r="53" spans="1:13" x14ac:dyDescent="0.2">
      <c r="A53" s="1" t="s">
        <v>17</v>
      </c>
      <c r="B53" s="68">
        <f>'Final apportionment(Appx1)'!O16*$D$79</f>
        <v>3401396.2603475899</v>
      </c>
      <c r="C53" s="68">
        <f>$C$73*'Final apportionment(Appx1)'!T16/'Final apportionment(Appx1)'!$T$36</f>
        <v>90199.240464277027</v>
      </c>
      <c r="D53" s="68">
        <f t="shared" si="22"/>
        <v>3401396.2603475899</v>
      </c>
      <c r="E53" s="68">
        <f t="shared" si="23"/>
        <v>90199.240464277027</v>
      </c>
      <c r="F53" s="68">
        <f t="shared" si="24"/>
        <v>3401396.2603475899</v>
      </c>
      <c r="G53" s="68">
        <f t="shared" si="25"/>
        <v>90199.240464277027</v>
      </c>
      <c r="H53" s="68">
        <f>'Final apportionment(Appx1)'!O16*$D$82</f>
        <v>3428688.8455999368</v>
      </c>
      <c r="I53" s="79">
        <f t="shared" si="26"/>
        <v>90199.240464277027</v>
      </c>
      <c r="J53" s="80">
        <f t="shared" si="27"/>
        <v>13632877.626642706</v>
      </c>
      <c r="K53" s="81">
        <f t="shared" si="28"/>
        <v>360796.96185710811</v>
      </c>
      <c r="L53" s="82">
        <f t="shared" si="29"/>
        <v>13993674.588499814</v>
      </c>
      <c r="M53" s="102"/>
    </row>
    <row r="54" spans="1:13" x14ac:dyDescent="0.2">
      <c r="A54" s="2" t="s">
        <v>18</v>
      </c>
      <c r="B54" s="69">
        <f>'Final apportionment(Appx1)'!O17*$D$79</f>
        <v>2497624.4725569179</v>
      </c>
      <c r="C54" s="69">
        <f>$C$73*'Final apportionment(Appx1)'!T17/'Final apportionment(Appx1)'!$T$36</f>
        <v>47272.198334157409</v>
      </c>
      <c r="D54" s="69">
        <f t="shared" si="22"/>
        <v>2497624.4725569179</v>
      </c>
      <c r="E54" s="69">
        <f t="shared" si="23"/>
        <v>47272.198334157409</v>
      </c>
      <c r="F54" s="69">
        <f t="shared" si="24"/>
        <v>2497624.4725569179</v>
      </c>
      <c r="G54" s="69">
        <f t="shared" si="25"/>
        <v>47272.198334157409</v>
      </c>
      <c r="H54" s="69">
        <f>'Final apportionment(Appx1)'!O17*$D$82</f>
        <v>2517665.2509984872</v>
      </c>
      <c r="I54" s="83">
        <f t="shared" si="26"/>
        <v>47272.198334157409</v>
      </c>
      <c r="J54" s="84">
        <f t="shared" si="27"/>
        <v>10010538.668669241</v>
      </c>
      <c r="K54" s="85">
        <f t="shared" si="28"/>
        <v>189088.79333662963</v>
      </c>
      <c r="L54" s="86">
        <f t="shared" si="29"/>
        <v>10199627.46200587</v>
      </c>
      <c r="M54" s="102"/>
    </row>
    <row r="55" spans="1:13" x14ac:dyDescent="0.2">
      <c r="A55" s="1" t="s">
        <v>19</v>
      </c>
      <c r="B55" s="68">
        <f>'Final apportionment(Appx1)'!O18*$D$79</f>
        <v>1903825.7329393688</v>
      </c>
      <c r="C55" s="68">
        <f>$C$73*'Final apportionment(Appx1)'!T18/'Final apportionment(Appx1)'!$T$36</f>
        <v>170491.7236632776</v>
      </c>
      <c r="D55" s="68">
        <f t="shared" si="22"/>
        <v>1903825.7329393688</v>
      </c>
      <c r="E55" s="68">
        <f t="shared" si="23"/>
        <v>170491.7236632776</v>
      </c>
      <c r="F55" s="68">
        <f t="shared" si="24"/>
        <v>1903825.7329393688</v>
      </c>
      <c r="G55" s="68">
        <f t="shared" si="25"/>
        <v>170491.7236632776</v>
      </c>
      <c r="H55" s="68">
        <f>'Final apportionment(Appx1)'!O18*$D$82</f>
        <v>1919101.9084110707</v>
      </c>
      <c r="I55" s="79">
        <f t="shared" si="26"/>
        <v>170491.7236632776</v>
      </c>
      <c r="J55" s="80">
        <f t="shared" si="27"/>
        <v>7630579.1072291769</v>
      </c>
      <c r="K55" s="81">
        <f t="shared" si="28"/>
        <v>681966.89465311042</v>
      </c>
      <c r="L55" s="82">
        <f t="shared" si="29"/>
        <v>8312546.0018822877</v>
      </c>
      <c r="M55" s="102"/>
    </row>
    <row r="56" spans="1:13" x14ac:dyDescent="0.2">
      <c r="A56" s="2" t="s">
        <v>20</v>
      </c>
      <c r="B56" s="69">
        <f>'Final apportionment(Appx1)'!O19*$D$79</f>
        <v>2005148.6705691223</v>
      </c>
      <c r="C56" s="69">
        <f>$C$73*'Final apportionment(Appx1)'!T19/'Final apportionment(Appx1)'!$T$36</f>
        <v>55310.264068707096</v>
      </c>
      <c r="D56" s="69">
        <f t="shared" si="22"/>
        <v>2005148.6705691223</v>
      </c>
      <c r="E56" s="69">
        <f t="shared" si="23"/>
        <v>55310.264068707096</v>
      </c>
      <c r="F56" s="69">
        <f t="shared" si="24"/>
        <v>2005148.6705691223</v>
      </c>
      <c r="G56" s="69">
        <f t="shared" si="25"/>
        <v>55310.264068707096</v>
      </c>
      <c r="H56" s="69">
        <f>'Final apportionment(Appx1)'!O19*$D$82</f>
        <v>2021237.8547882955</v>
      </c>
      <c r="I56" s="83">
        <f t="shared" si="26"/>
        <v>55310.264068707096</v>
      </c>
      <c r="J56" s="84">
        <f t="shared" si="27"/>
        <v>8036683.8664956633</v>
      </c>
      <c r="K56" s="85">
        <f t="shared" si="28"/>
        <v>221241.05627482838</v>
      </c>
      <c r="L56" s="86">
        <f t="shared" si="29"/>
        <v>8257924.9227704918</v>
      </c>
      <c r="M56" s="102"/>
    </row>
    <row r="57" spans="1:13" x14ac:dyDescent="0.2">
      <c r="A57" s="1" t="s">
        <v>21</v>
      </c>
      <c r="B57" s="68">
        <f>'Final apportionment(Appx1)'!O20*$D$79</f>
        <v>2150238.1139320377</v>
      </c>
      <c r="C57" s="68">
        <f>$C$73*'Final apportionment(Appx1)'!T20/'Final apportionment(Appx1)'!$T$36</f>
        <v>114629.94241313073</v>
      </c>
      <c r="D57" s="68">
        <f t="shared" si="22"/>
        <v>2150238.1139320377</v>
      </c>
      <c r="E57" s="68">
        <f t="shared" si="23"/>
        <v>114629.94241313073</v>
      </c>
      <c r="F57" s="68">
        <f t="shared" si="24"/>
        <v>2150238.1139320377</v>
      </c>
      <c r="G57" s="68">
        <f t="shared" si="25"/>
        <v>114629.94241313073</v>
      </c>
      <c r="H57" s="68">
        <f>'Final apportionment(Appx1)'!O20*$D$82</f>
        <v>2167491.4865312479</v>
      </c>
      <c r="I57" s="79">
        <f t="shared" si="26"/>
        <v>114629.94241313073</v>
      </c>
      <c r="J57" s="80">
        <f t="shared" si="27"/>
        <v>8618205.8283273615</v>
      </c>
      <c r="K57" s="81">
        <f t="shared" si="28"/>
        <v>458519.76965252293</v>
      </c>
      <c r="L57" s="82">
        <f t="shared" si="29"/>
        <v>9076725.5979798846</v>
      </c>
      <c r="M57" s="102"/>
    </row>
    <row r="58" spans="1:13" x14ac:dyDescent="0.2">
      <c r="A58" s="2" t="s">
        <v>22</v>
      </c>
      <c r="B58" s="69">
        <f>'Final apportionment(Appx1)'!O21*$D$79</f>
        <v>2803822.2144148308</v>
      </c>
      <c r="C58" s="69">
        <f>$C$73*'Final apportionment(Appx1)'!T21/'Final apportionment(Appx1)'!$T$36</f>
        <v>78263.830545255289</v>
      </c>
      <c r="D58" s="69">
        <f t="shared" si="22"/>
        <v>2803822.2144148308</v>
      </c>
      <c r="E58" s="69">
        <f t="shared" si="23"/>
        <v>78263.830545255289</v>
      </c>
      <c r="F58" s="69">
        <f t="shared" si="24"/>
        <v>2803822.2144148308</v>
      </c>
      <c r="G58" s="69">
        <f t="shared" si="25"/>
        <v>78263.830545255289</v>
      </c>
      <c r="H58" s="69">
        <f>'Final apportionment(Appx1)'!O21*$D$82</f>
        <v>2826319.9038817799</v>
      </c>
      <c r="I58" s="83">
        <f t="shared" si="26"/>
        <v>78263.830545255289</v>
      </c>
      <c r="J58" s="84">
        <f t="shared" si="27"/>
        <v>11237786.547126271</v>
      </c>
      <c r="K58" s="85">
        <f t="shared" si="28"/>
        <v>313055.32218102115</v>
      </c>
      <c r="L58" s="86">
        <f t="shared" si="29"/>
        <v>11550841.869307293</v>
      </c>
      <c r="M58" s="102"/>
    </row>
    <row r="59" spans="1:13" x14ac:dyDescent="0.2">
      <c r="A59" s="1" t="s">
        <v>23</v>
      </c>
      <c r="B59" s="68">
        <f>'Final apportionment(Appx1)'!O22*$D$79</f>
        <v>2193817.3372832485</v>
      </c>
      <c r="C59" s="68">
        <f>$C$73*'Final apportionment(Appx1)'!T22/'Final apportionment(Appx1)'!$T$36</f>
        <v>52576.212652937073</v>
      </c>
      <c r="D59" s="68">
        <f t="shared" si="22"/>
        <v>2193817.3372832485</v>
      </c>
      <c r="E59" s="68">
        <f t="shared" si="23"/>
        <v>52576.212652937073</v>
      </c>
      <c r="F59" s="68">
        <f t="shared" si="24"/>
        <v>2193817.3372832485</v>
      </c>
      <c r="G59" s="68">
        <f t="shared" si="25"/>
        <v>52576.212652937073</v>
      </c>
      <c r="H59" s="68">
        <f>'Final apportionment(Appx1)'!O22*$D$82</f>
        <v>2211420.3867732137</v>
      </c>
      <c r="I59" s="79">
        <f t="shared" si="26"/>
        <v>52576.212652937073</v>
      </c>
      <c r="J59" s="80">
        <f t="shared" si="27"/>
        <v>8792872.3986229599</v>
      </c>
      <c r="K59" s="81">
        <f t="shared" si="28"/>
        <v>210304.85061174829</v>
      </c>
      <c r="L59" s="82">
        <f t="shared" si="29"/>
        <v>9003177.249234708</v>
      </c>
      <c r="M59" s="102"/>
    </row>
    <row r="60" spans="1:13" x14ac:dyDescent="0.2">
      <c r="A60" s="2" t="s">
        <v>24</v>
      </c>
      <c r="B60" s="69">
        <f>'Final apportionment(Appx1)'!O23*$D$79</f>
        <v>1136134.7579685582</v>
      </c>
      <c r="C60" s="69">
        <f>$C$73*'Final apportionment(Appx1)'!T23/'Final apportionment(Appx1)'!$T$36</f>
        <v>203851.08281894217</v>
      </c>
      <c r="D60" s="69">
        <f t="shared" si="22"/>
        <v>1136134.7579685582</v>
      </c>
      <c r="E60" s="69">
        <f t="shared" si="23"/>
        <v>203851.08281894217</v>
      </c>
      <c r="F60" s="69">
        <f t="shared" si="24"/>
        <v>1136134.7579685582</v>
      </c>
      <c r="G60" s="69">
        <f t="shared" si="25"/>
        <v>203851.08281894217</v>
      </c>
      <c r="H60" s="69">
        <f>'Final apportionment(Appx1)'!O23*$D$82</f>
        <v>1145251.030336319</v>
      </c>
      <c r="I60" s="83">
        <f t="shared" si="26"/>
        <v>203851.08281894217</v>
      </c>
      <c r="J60" s="84">
        <f t="shared" si="27"/>
        <v>4553655.3042419944</v>
      </c>
      <c r="K60" s="85">
        <f t="shared" si="28"/>
        <v>815404.33127576869</v>
      </c>
      <c r="L60" s="86">
        <f t="shared" si="29"/>
        <v>5369059.635517763</v>
      </c>
      <c r="M60" s="102"/>
    </row>
    <row r="61" spans="1:13" x14ac:dyDescent="0.2">
      <c r="A61" s="1" t="s">
        <v>25</v>
      </c>
      <c r="B61" s="68">
        <f>'Final apportionment(Appx1)'!O24*$D$79</f>
        <v>3044161.8917250508</v>
      </c>
      <c r="C61" s="68">
        <f>$C$73*'Final apportionment(Appx1)'!T24/'Final apportionment(Appx1)'!$T$36</f>
        <v>256340.1784007067</v>
      </c>
      <c r="D61" s="68">
        <f t="shared" si="22"/>
        <v>3044161.8917250508</v>
      </c>
      <c r="E61" s="68">
        <f t="shared" si="23"/>
        <v>256340.1784007067</v>
      </c>
      <c r="F61" s="68">
        <f t="shared" si="24"/>
        <v>3044161.8917250508</v>
      </c>
      <c r="G61" s="68">
        <f t="shared" si="25"/>
        <v>256340.1784007067</v>
      </c>
      <c r="H61" s="68">
        <f>'Final apportionment(Appx1)'!O24*$D$82</f>
        <v>3068588.0513349758</v>
      </c>
      <c r="I61" s="79">
        <f t="shared" si="26"/>
        <v>256340.1784007067</v>
      </c>
      <c r="J61" s="80">
        <f t="shared" si="27"/>
        <v>12201073.726510128</v>
      </c>
      <c r="K61" s="81">
        <f t="shared" si="28"/>
        <v>1025360.7136028268</v>
      </c>
      <c r="L61" s="82">
        <f t="shared" si="29"/>
        <v>13226434.440112954</v>
      </c>
      <c r="M61" s="102"/>
    </row>
    <row r="62" spans="1:13" x14ac:dyDescent="0.2">
      <c r="A62" s="2" t="s">
        <v>26</v>
      </c>
      <c r="B62" s="69">
        <f>'Final apportionment(Appx1)'!O25*$D$79</f>
        <v>2584293.2795774229</v>
      </c>
      <c r="C62" s="69">
        <f>$C$73*'Final apportionment(Appx1)'!T25/'Final apportionment(Appx1)'!$T$36</f>
        <v>294572.80150954082</v>
      </c>
      <c r="D62" s="69">
        <f t="shared" si="22"/>
        <v>2584293.2795774229</v>
      </c>
      <c r="E62" s="69">
        <f t="shared" si="23"/>
        <v>294572.80150954082</v>
      </c>
      <c r="F62" s="69">
        <f t="shared" si="24"/>
        <v>2584293.2795774229</v>
      </c>
      <c r="G62" s="69">
        <f t="shared" si="25"/>
        <v>294572.80150954082</v>
      </c>
      <c r="H62" s="69">
        <f>'Final apportionment(Appx1)'!O25*$D$82</f>
        <v>2605029.4829631248</v>
      </c>
      <c r="I62" s="83">
        <f t="shared" si="26"/>
        <v>294572.80150954082</v>
      </c>
      <c r="J62" s="84">
        <f t="shared" si="27"/>
        <v>10357909.321695393</v>
      </c>
      <c r="K62" s="85">
        <f t="shared" si="28"/>
        <v>1178291.2060381633</v>
      </c>
      <c r="L62" s="86">
        <f t="shared" si="29"/>
        <v>11536200.527733557</v>
      </c>
      <c r="M62" s="102"/>
    </row>
    <row r="63" spans="1:13" x14ac:dyDescent="0.2">
      <c r="A63" s="1" t="s">
        <v>27</v>
      </c>
      <c r="B63" s="68">
        <f>'Final apportionment(Appx1)'!O26*$D$79</f>
        <v>1987624.4113741885</v>
      </c>
      <c r="C63" s="68">
        <f>$C$73*'Final apportionment(Appx1)'!T26/'Final apportionment(Appx1)'!$T$36</f>
        <v>243700.52863503975</v>
      </c>
      <c r="D63" s="68">
        <f t="shared" si="22"/>
        <v>1987624.4113741885</v>
      </c>
      <c r="E63" s="68">
        <f t="shared" si="23"/>
        <v>243700.52863503975</v>
      </c>
      <c r="F63" s="68">
        <f t="shared" si="24"/>
        <v>1987624.4113741885</v>
      </c>
      <c r="G63" s="68">
        <f t="shared" si="25"/>
        <v>243700.52863503975</v>
      </c>
      <c r="H63" s="68">
        <f>'Final apportionment(Appx1)'!O26*$D$82</f>
        <v>2003572.9820624895</v>
      </c>
      <c r="I63" s="79">
        <f t="shared" si="26"/>
        <v>243700.52863503975</v>
      </c>
      <c r="J63" s="80">
        <f t="shared" si="27"/>
        <v>7966446.2161850547</v>
      </c>
      <c r="K63" s="81">
        <f t="shared" si="28"/>
        <v>974802.114540159</v>
      </c>
      <c r="L63" s="82">
        <f t="shared" si="29"/>
        <v>8941248.3307252135</v>
      </c>
      <c r="M63" s="102"/>
    </row>
    <row r="64" spans="1:13" x14ac:dyDescent="0.2">
      <c r="A64" s="2" t="s">
        <v>28</v>
      </c>
      <c r="B64" s="69">
        <f>'Final apportionment(Appx1)'!O27*$D$79</f>
        <v>2956648.1215893016</v>
      </c>
      <c r="C64" s="69">
        <f>$C$73*'Final apportionment(Appx1)'!T27/'Final apportionment(Appx1)'!$T$36</f>
        <v>104844.0607887207</v>
      </c>
      <c r="D64" s="69">
        <f t="shared" si="22"/>
        <v>2956648.1215893016</v>
      </c>
      <c r="E64" s="69">
        <f t="shared" si="23"/>
        <v>104844.0607887207</v>
      </c>
      <c r="F64" s="69">
        <f t="shared" si="24"/>
        <v>2956648.1215893016</v>
      </c>
      <c r="G64" s="69">
        <f t="shared" si="25"/>
        <v>104844.0607887207</v>
      </c>
      <c r="H64" s="69">
        <f>'Final apportionment(Appx1)'!O27*$D$82</f>
        <v>2980372.0763252964</v>
      </c>
      <c r="I64" s="83">
        <f t="shared" si="26"/>
        <v>104844.0607887207</v>
      </c>
      <c r="J64" s="84">
        <f t="shared" si="27"/>
        <v>11850316.441093203</v>
      </c>
      <c r="K64" s="85">
        <f t="shared" si="28"/>
        <v>419376.2431548828</v>
      </c>
      <c r="L64" s="86">
        <f t="shared" si="29"/>
        <v>12269692.684248086</v>
      </c>
      <c r="M64" s="102"/>
    </row>
    <row r="65" spans="1:13" x14ac:dyDescent="0.2">
      <c r="A65" s="1" t="s">
        <v>29</v>
      </c>
      <c r="B65" s="68">
        <f>'Final apportionment(Appx1)'!O28*$D$79</f>
        <v>2256826.010416552</v>
      </c>
      <c r="C65" s="68">
        <f>$C$73*'Final apportionment(Appx1)'!T28/'Final apportionment(Appx1)'!$T$36</f>
        <v>106105.58869075358</v>
      </c>
      <c r="D65" s="68">
        <f t="shared" si="22"/>
        <v>2256826.010416552</v>
      </c>
      <c r="E65" s="68">
        <f t="shared" si="23"/>
        <v>106105.58869075358</v>
      </c>
      <c r="F65" s="68">
        <f t="shared" si="24"/>
        <v>2256826.010416552</v>
      </c>
      <c r="G65" s="68">
        <f t="shared" si="25"/>
        <v>106105.58869075358</v>
      </c>
      <c r="H65" s="68">
        <f>'Final apportionment(Appx1)'!O28*$D$82</f>
        <v>2274934.6374551184</v>
      </c>
      <c r="I65" s="79">
        <f t="shared" si="26"/>
        <v>106105.58869075358</v>
      </c>
      <c r="J65" s="80">
        <f t="shared" si="27"/>
        <v>9045412.6687047742</v>
      </c>
      <c r="K65" s="81">
        <f t="shared" si="28"/>
        <v>424422.3547630143</v>
      </c>
      <c r="L65" s="82">
        <f t="shared" si="29"/>
        <v>9469835.0234677885</v>
      </c>
      <c r="M65" s="102"/>
    </row>
    <row r="66" spans="1:13" x14ac:dyDescent="0.2">
      <c r="A66" s="2" t="s">
        <v>30</v>
      </c>
      <c r="B66" s="69">
        <f>'Final apportionment(Appx1)'!O29*$D$79</f>
        <v>1771081.7130343232</v>
      </c>
      <c r="C66" s="69">
        <f>$C$73*'Final apportionment(Appx1)'!T29/'Final apportionment(Appx1)'!$T$36</f>
        <v>291307.65936710348</v>
      </c>
      <c r="D66" s="69">
        <f t="shared" si="22"/>
        <v>1771081.7130343232</v>
      </c>
      <c r="E66" s="69">
        <f t="shared" si="23"/>
        <v>291307.65936710348</v>
      </c>
      <c r="F66" s="69">
        <f t="shared" si="24"/>
        <v>1771081.7130343232</v>
      </c>
      <c r="G66" s="69">
        <f t="shared" si="25"/>
        <v>291307.65936710348</v>
      </c>
      <c r="H66" s="69">
        <f>'Final apportionment(Appx1)'!O29*$D$82</f>
        <v>1785292.7590113429</v>
      </c>
      <c r="I66" s="83">
        <f t="shared" si="26"/>
        <v>291307.65936710348</v>
      </c>
      <c r="J66" s="84">
        <f t="shared" si="27"/>
        <v>7098537.8981143124</v>
      </c>
      <c r="K66" s="85">
        <f t="shared" si="28"/>
        <v>1165230.6374684139</v>
      </c>
      <c r="L66" s="86">
        <f t="shared" si="29"/>
        <v>8263768.5355827268</v>
      </c>
      <c r="M66" s="102"/>
    </row>
    <row r="67" spans="1:13" x14ac:dyDescent="0.2">
      <c r="A67" s="1" t="s">
        <v>31</v>
      </c>
      <c r="B67" s="68">
        <f>'Final apportionment(Appx1)'!O30*$D$79</f>
        <v>2984307.8350850255</v>
      </c>
      <c r="C67" s="68">
        <f>$C$73*'Final apportionment(Appx1)'!T30/'Final apportionment(Appx1)'!$T$36</f>
        <v>186916.714562257</v>
      </c>
      <c r="D67" s="68">
        <f t="shared" si="22"/>
        <v>2984307.8350850255</v>
      </c>
      <c r="E67" s="68">
        <f t="shared" si="23"/>
        <v>186916.714562257</v>
      </c>
      <c r="F67" s="68">
        <f t="shared" si="24"/>
        <v>2984307.8350850255</v>
      </c>
      <c r="G67" s="68">
        <f t="shared" si="25"/>
        <v>186916.714562257</v>
      </c>
      <c r="H67" s="68">
        <f>'Final apportionment(Appx1)'!O30*$D$82</f>
        <v>3008253.7295865919</v>
      </c>
      <c r="I67" s="79">
        <f t="shared" si="26"/>
        <v>186916.714562257</v>
      </c>
      <c r="J67" s="80">
        <f t="shared" si="27"/>
        <v>11961177.234841669</v>
      </c>
      <c r="K67" s="81">
        <f t="shared" si="28"/>
        <v>747666.85824902798</v>
      </c>
      <c r="L67" s="82">
        <f t="shared" si="29"/>
        <v>12708844.093090696</v>
      </c>
      <c r="M67" s="102"/>
    </row>
    <row r="68" spans="1:13" x14ac:dyDescent="0.2">
      <c r="A68" s="2" t="s">
        <v>32</v>
      </c>
      <c r="B68" s="69">
        <f>'Final apportionment(Appx1)'!O31*$D$79</f>
        <v>1337054.0016418649</v>
      </c>
      <c r="C68" s="69">
        <f>$C$73*'Final apportionment(Appx1)'!T31/'Final apportionment(Appx1)'!$T$36</f>
        <v>253624.55790523268</v>
      </c>
      <c r="D68" s="69">
        <f t="shared" si="22"/>
        <v>1337054.0016418649</v>
      </c>
      <c r="E68" s="69">
        <f t="shared" si="23"/>
        <v>253624.55790523268</v>
      </c>
      <c r="F68" s="69">
        <f t="shared" si="24"/>
        <v>1337054.0016418649</v>
      </c>
      <c r="G68" s="69">
        <f t="shared" si="25"/>
        <v>253624.55790523268</v>
      </c>
      <c r="H68" s="69">
        <f>'Final apportionment(Appx1)'!O31*$D$82</f>
        <v>1347782.4371235555</v>
      </c>
      <c r="I68" s="83">
        <f t="shared" si="26"/>
        <v>253624.55790523268</v>
      </c>
      <c r="J68" s="84">
        <f t="shared" si="27"/>
        <v>5358944.4420491504</v>
      </c>
      <c r="K68" s="85">
        <f t="shared" si="28"/>
        <v>1014498.2316209307</v>
      </c>
      <c r="L68" s="86">
        <f t="shared" si="29"/>
        <v>6373442.6736700814</v>
      </c>
      <c r="M68" s="102"/>
    </row>
    <row r="69" spans="1:13" x14ac:dyDescent="0.2">
      <c r="A69" s="1" t="s">
        <v>33</v>
      </c>
      <c r="B69" s="68">
        <f>'Final apportionment(Appx1)'!O32*$D$79</f>
        <v>2197058.7747315709</v>
      </c>
      <c r="C69" s="68">
        <f>$C$73*'Final apportionment(Appx1)'!T32/'Final apportionment(Appx1)'!$T$36</f>
        <v>56885.412277149502</v>
      </c>
      <c r="D69" s="68">
        <f t="shared" si="22"/>
        <v>2197058.7747315709</v>
      </c>
      <c r="E69" s="68">
        <f t="shared" si="23"/>
        <v>56885.412277149502</v>
      </c>
      <c r="F69" s="68">
        <f t="shared" si="24"/>
        <v>2197058.7747315709</v>
      </c>
      <c r="G69" s="68">
        <f t="shared" si="25"/>
        <v>56885.412277149502</v>
      </c>
      <c r="H69" s="68">
        <f>'Final apportionment(Appx1)'!O32*$D$82</f>
        <v>2214687.8333075489</v>
      </c>
      <c r="I69" s="79">
        <f t="shared" si="26"/>
        <v>56885.412277149502</v>
      </c>
      <c r="J69" s="80">
        <f t="shared" si="27"/>
        <v>8805864.1575022619</v>
      </c>
      <c r="K69" s="81">
        <f t="shared" si="28"/>
        <v>227541.64910859801</v>
      </c>
      <c r="L69" s="82">
        <f t="shared" si="29"/>
        <v>9033405.8066108599</v>
      </c>
      <c r="M69" s="102"/>
    </row>
    <row r="70" spans="1:13" x14ac:dyDescent="0.2">
      <c r="A70" s="2" t="s">
        <v>34</v>
      </c>
      <c r="B70" s="69">
        <f>'Final apportionment(Appx1)'!O33*$D$79</f>
        <v>2401645.2766112192</v>
      </c>
      <c r="C70" s="69">
        <f>$C$73*'Final apportionment(Appx1)'!T33/'Final apportionment(Appx1)'!$T$36</f>
        <v>95098.36550046652</v>
      </c>
      <c r="D70" s="69">
        <f t="shared" si="22"/>
        <v>2401645.2766112192</v>
      </c>
      <c r="E70" s="69">
        <f t="shared" si="23"/>
        <v>95098.36550046652</v>
      </c>
      <c r="F70" s="69">
        <f t="shared" si="24"/>
        <v>2401645.2766112192</v>
      </c>
      <c r="G70" s="69">
        <f t="shared" si="25"/>
        <v>95098.36550046652</v>
      </c>
      <c r="H70" s="69">
        <f>'Final apportionment(Appx1)'!O33*$D$82</f>
        <v>2420915.9241455672</v>
      </c>
      <c r="I70" s="83">
        <f t="shared" si="26"/>
        <v>95098.36550046652</v>
      </c>
      <c r="J70" s="84">
        <f>SUM(B70,D70,F70,H70)</f>
        <v>9625851.7539792247</v>
      </c>
      <c r="K70" s="85">
        <f t="shared" si="28"/>
        <v>380393.46200186608</v>
      </c>
      <c r="L70" s="86">
        <f t="shared" si="29"/>
        <v>10006245.21598109</v>
      </c>
      <c r="M70" s="102"/>
    </row>
    <row r="71" spans="1:13" x14ac:dyDescent="0.2">
      <c r="A71" s="1" t="s">
        <v>35</v>
      </c>
      <c r="B71" s="68">
        <f>'Final apportionment(Appx1)'!O34*$D$79</f>
        <v>3052291.2414815049</v>
      </c>
      <c r="C71" s="68">
        <f>$C$73*'Final apportionment(Appx1)'!T34/'Final apportionment(Appx1)'!$T$36</f>
        <v>376646.49524570536</v>
      </c>
      <c r="D71" s="68">
        <f t="shared" si="22"/>
        <v>3052291.2414815049</v>
      </c>
      <c r="E71" s="68">
        <f t="shared" si="23"/>
        <v>376646.49524570536</v>
      </c>
      <c r="F71" s="68">
        <f t="shared" si="24"/>
        <v>3052291.2414815049</v>
      </c>
      <c r="G71" s="68">
        <f t="shared" si="25"/>
        <v>376646.49524570536</v>
      </c>
      <c r="H71" s="68">
        <f>'Final apportionment(Appx1)'!O34*$D$82</f>
        <v>3076782.6304720407</v>
      </c>
      <c r="I71" s="79">
        <f t="shared" si="26"/>
        <v>376646.49524570536</v>
      </c>
      <c r="J71" s="80">
        <f t="shared" si="27"/>
        <v>12233656.354916554</v>
      </c>
      <c r="K71" s="81">
        <f t="shared" si="28"/>
        <v>1506585.9809828214</v>
      </c>
      <c r="L71" s="82">
        <f t="shared" si="29"/>
        <v>13740242.335899375</v>
      </c>
      <c r="M71" s="102"/>
    </row>
    <row r="72" spans="1:13" ht="13.5" thickBot="1" x14ac:dyDescent="0.25">
      <c r="A72" s="53" t="s">
        <v>36</v>
      </c>
      <c r="B72" s="71">
        <f>'Final apportionment(Appx1)'!O35*$D$79</f>
        <v>3072297.7278421456</v>
      </c>
      <c r="C72" s="71">
        <f>$C$73*'Final apportionment(Appx1)'!T35/'Final apportionment(Appx1)'!$T$36</f>
        <v>111705.48696695171</v>
      </c>
      <c r="D72" s="71">
        <f t="shared" si="22"/>
        <v>3072297.7278421456</v>
      </c>
      <c r="E72" s="71">
        <f t="shared" si="23"/>
        <v>111705.48696695171</v>
      </c>
      <c r="F72" s="71">
        <f t="shared" si="24"/>
        <v>3072297.7278421456</v>
      </c>
      <c r="G72" s="71">
        <f t="shared" si="25"/>
        <v>111705.48696695171</v>
      </c>
      <c r="H72" s="71">
        <f>'Final apportionment(Appx1)'!O35*$D$82</f>
        <v>3096949.647594993</v>
      </c>
      <c r="I72" s="91">
        <f t="shared" si="26"/>
        <v>111705.48696695171</v>
      </c>
      <c r="J72" s="92">
        <f>SUM(B72,D72,F72,H72)</f>
        <v>12313842.83112143</v>
      </c>
      <c r="K72" s="93">
        <f>SUM(C72,E72,G72,I72)</f>
        <v>446821.94786780683</v>
      </c>
      <c r="L72" s="94">
        <f t="shared" si="29"/>
        <v>12760664.778989237</v>
      </c>
      <c r="M72" s="102"/>
    </row>
    <row r="73" spans="1:13" ht="13.5" thickBot="1" x14ac:dyDescent="0.25">
      <c r="A73" s="52" t="s">
        <v>45</v>
      </c>
      <c r="B73" s="62">
        <f>SUM(B40:B72)</f>
        <v>80883000</v>
      </c>
      <c r="C73" s="62">
        <f>C86</f>
        <v>5522530</v>
      </c>
      <c r="D73" s="62">
        <f>SUM(D40:D72)</f>
        <v>80883000</v>
      </c>
      <c r="E73" s="62">
        <f>SUM(E40:E72)</f>
        <v>5522530.0000000019</v>
      </c>
      <c r="F73" s="62">
        <f>SUM(F40:F72)</f>
        <v>80883000</v>
      </c>
      <c r="G73" s="62">
        <f>E73</f>
        <v>5522530.0000000019</v>
      </c>
      <c r="H73" s="62">
        <f>SUM(H40:H72)</f>
        <v>81532000</v>
      </c>
      <c r="I73" s="62">
        <f>SUM(I40:I72)</f>
        <v>5522530.0000000019</v>
      </c>
      <c r="J73" s="58">
        <f>SUM(J40:J72)</f>
        <v>324181000</v>
      </c>
      <c r="K73" s="59">
        <f>SUM(K40:K72)</f>
        <v>22090120.000000007</v>
      </c>
      <c r="L73" s="60">
        <f>SUM(J73:K73)</f>
        <v>346271120</v>
      </c>
    </row>
    <row r="74" spans="1:13" x14ac:dyDescent="0.2">
      <c r="C74" s="107"/>
      <c r="J74" s="66"/>
      <c r="K74" s="102"/>
    </row>
    <row r="75" spans="1:13" x14ac:dyDescent="0.2">
      <c r="C75" s="102"/>
      <c r="J75" s="73"/>
      <c r="K75" s="107"/>
      <c r="M75" s="74"/>
    </row>
    <row r="76" spans="1:13" x14ac:dyDescent="0.2">
      <c r="E76" s="72"/>
    </row>
    <row r="77" spans="1:13" ht="13.5" thickBot="1" x14ac:dyDescent="0.25">
      <c r="B77" s="101"/>
    </row>
    <row r="78" spans="1:13" ht="16.5" thickBot="1" x14ac:dyDescent="0.3">
      <c r="A78" s="96" t="s">
        <v>48</v>
      </c>
      <c r="B78" s="96" t="s">
        <v>58</v>
      </c>
      <c r="C78" s="97" t="s">
        <v>59</v>
      </c>
      <c r="F78" s="160"/>
      <c r="G78" s="65"/>
    </row>
    <row r="79" spans="1:13" ht="16.5" thickBot="1" x14ac:dyDescent="0.3">
      <c r="A79" s="98" t="s">
        <v>49</v>
      </c>
      <c r="B79" s="120">
        <v>42894</v>
      </c>
      <c r="C79" s="100">
        <v>80883000</v>
      </c>
      <c r="D79" s="125">
        <f>C79/$C$83</f>
        <v>0.24949950799090631</v>
      </c>
      <c r="F79" s="160"/>
      <c r="G79" s="65"/>
    </row>
    <row r="80" spans="1:13" ht="16.5" thickBot="1" x14ac:dyDescent="0.3">
      <c r="A80" s="98" t="s">
        <v>50</v>
      </c>
      <c r="B80" s="120">
        <v>42985</v>
      </c>
      <c r="C80" s="100">
        <f>C79</f>
        <v>80883000</v>
      </c>
      <c r="D80" s="125">
        <f t="shared" ref="D80:D82" si="30">C80/$C$83</f>
        <v>0.24949950799090631</v>
      </c>
      <c r="F80" s="160"/>
      <c r="G80" s="65"/>
    </row>
    <row r="81" spans="1:7" ht="17.25" customHeight="1" thickBot="1" x14ac:dyDescent="0.3">
      <c r="A81" s="98" t="s">
        <v>51</v>
      </c>
      <c r="B81" s="120">
        <v>43076</v>
      </c>
      <c r="C81" s="100">
        <f>C79</f>
        <v>80883000</v>
      </c>
      <c r="D81" s="125">
        <f t="shared" si="30"/>
        <v>0.24949950799090631</v>
      </c>
      <c r="F81" s="160"/>
      <c r="G81" s="65"/>
    </row>
    <row r="82" spans="1:7" ht="16.5" thickBot="1" x14ac:dyDescent="0.25">
      <c r="A82" s="98" t="s">
        <v>52</v>
      </c>
      <c r="B82" s="120">
        <v>43167</v>
      </c>
      <c r="C82" s="100">
        <f>C83-C81*3</f>
        <v>81532000</v>
      </c>
      <c r="D82" s="125">
        <f t="shared" si="30"/>
        <v>0.25150147602728107</v>
      </c>
      <c r="E82" s="124">
        <f>C82/C81-1</f>
        <v>8.0239358085134604E-3</v>
      </c>
      <c r="F82" s="159"/>
    </row>
    <row r="83" spans="1:7" ht="17.25" customHeight="1" thickBot="1" x14ac:dyDescent="0.25">
      <c r="A83" s="98" t="s">
        <v>137</v>
      </c>
      <c r="B83" s="121"/>
      <c r="C83" s="100">
        <v>324181000</v>
      </c>
      <c r="D83" s="99">
        <f>SUM(D79:D82)</f>
        <v>1</v>
      </c>
      <c r="F83" s="159"/>
    </row>
    <row r="84" spans="1:7" ht="15.75" thickBot="1" x14ac:dyDescent="0.25">
      <c r="A84" s="64"/>
      <c r="B84" s="95"/>
      <c r="C84" s="63"/>
      <c r="F84" s="159"/>
    </row>
    <row r="85" spans="1:7" ht="16.5" thickBot="1" x14ac:dyDescent="0.25">
      <c r="A85" s="122" t="s">
        <v>79</v>
      </c>
      <c r="B85" s="95"/>
      <c r="F85" s="159"/>
    </row>
    <row r="86" spans="1:7" ht="16.5" thickBot="1" x14ac:dyDescent="0.25">
      <c r="A86" s="96" t="s">
        <v>49</v>
      </c>
      <c r="B86" s="120">
        <v>42894</v>
      </c>
      <c r="C86" s="123">
        <f>C90/4</f>
        <v>5522530</v>
      </c>
      <c r="F86" s="159"/>
    </row>
    <row r="87" spans="1:7" ht="16.5" thickBot="1" x14ac:dyDescent="0.25">
      <c r="A87" s="98" t="s">
        <v>50</v>
      </c>
      <c r="B87" s="120">
        <v>42985</v>
      </c>
      <c r="C87" s="100">
        <f>C86</f>
        <v>5522530</v>
      </c>
    </row>
    <row r="88" spans="1:7" ht="16.5" thickBot="1" x14ac:dyDescent="0.25">
      <c r="A88" s="98" t="s">
        <v>51</v>
      </c>
      <c r="B88" s="120">
        <v>43076</v>
      </c>
      <c r="C88" s="100">
        <f>C86</f>
        <v>5522530</v>
      </c>
    </row>
    <row r="89" spans="1:7" ht="16.5" thickBot="1" x14ac:dyDescent="0.25">
      <c r="A89" s="98" t="s">
        <v>52</v>
      </c>
      <c r="B89" s="120">
        <v>43167</v>
      </c>
      <c r="C89" s="100">
        <f>C86</f>
        <v>5522530</v>
      </c>
      <c r="D89" s="107"/>
    </row>
    <row r="90" spans="1:7" ht="16.5" thickBot="1" x14ac:dyDescent="0.25">
      <c r="A90" s="98" t="s">
        <v>137</v>
      </c>
      <c r="B90" s="121"/>
      <c r="C90" s="100">
        <v>22090120</v>
      </c>
      <c r="D90" s="179"/>
    </row>
    <row r="92" spans="1:7" x14ac:dyDescent="0.2">
      <c r="C92" s="18"/>
    </row>
  </sheetData>
  <pageMargins left="0.70866141732283472" right="0.70866141732283472" top="0.74803149606299213" bottom="0.74803149606299213" header="0.31496062992125984" footer="0.31496062992125984"/>
  <pageSetup paperSize="9" scale="71" orientation="landscape" r:id="rId1"/>
  <ignoredErrors>
    <ignoredError sqref="D41:D72 F41:F72 H41:H7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I38" sqref="I38"/>
    </sheetView>
  </sheetViews>
  <sheetFormatPr defaultRowHeight="15" x14ac:dyDescent="0.25"/>
  <cols>
    <col min="1" max="1" width="23.28515625" bestFit="1" customWidth="1"/>
    <col min="2" max="2" width="13.42578125" customWidth="1"/>
    <col min="3" max="4" width="12.140625" bestFit="1" customWidth="1"/>
    <col min="5" max="5" width="13.85546875" customWidth="1"/>
    <col min="6" max="7" width="15.28515625" customWidth="1"/>
    <col min="8" max="9" width="10.85546875" customWidth="1"/>
    <col min="14" max="14" width="17.5703125" customWidth="1"/>
  </cols>
  <sheetData>
    <row r="1" spans="1:12" ht="15.75" thickBot="1" x14ac:dyDescent="0.3">
      <c r="A1" s="46" t="s">
        <v>141</v>
      </c>
      <c r="B1" s="16"/>
      <c r="C1" s="16"/>
      <c r="D1" s="16"/>
      <c r="E1" s="16"/>
    </row>
    <row r="2" spans="1:12" ht="51.75" thickBot="1" x14ac:dyDescent="0.3">
      <c r="A2" s="25" t="s">
        <v>3</v>
      </c>
      <c r="B2" s="25" t="s">
        <v>42</v>
      </c>
      <c r="C2" s="25" t="s">
        <v>53</v>
      </c>
      <c r="D2" s="25" t="s">
        <v>57</v>
      </c>
      <c r="E2" s="25" t="s">
        <v>61</v>
      </c>
      <c r="F2" s="25" t="s">
        <v>80</v>
      </c>
      <c r="G2" s="25" t="s">
        <v>139</v>
      </c>
      <c r="H2" s="25" t="s">
        <v>62</v>
      </c>
      <c r="I2" s="25" t="s">
        <v>63</v>
      </c>
      <c r="J2" s="25" t="s">
        <v>64</v>
      </c>
      <c r="K2" s="25" t="s">
        <v>81</v>
      </c>
      <c r="L2" s="25" t="s">
        <v>140</v>
      </c>
    </row>
    <row r="3" spans="1:12" x14ac:dyDescent="0.25">
      <c r="A3" s="36" t="s">
        <v>4</v>
      </c>
      <c r="B3" s="37">
        <v>5380376.5645242035</v>
      </c>
      <c r="C3" s="37">
        <v>5473031.5376891363</v>
      </c>
      <c r="D3" s="37">
        <v>5608419.2570760595</v>
      </c>
      <c r="E3" s="37">
        <v>5631747</v>
      </c>
      <c r="F3" s="39">
        <v>5570590.4170249868</v>
      </c>
      <c r="G3" s="37">
        <v>5473852</v>
      </c>
      <c r="H3" s="38">
        <f>C3/B3-1</f>
        <v>1.7220908621128572E-2</v>
      </c>
      <c r="I3" s="38">
        <f>D3/C3-1</f>
        <v>2.4737244515146362E-2</v>
      </c>
      <c r="J3" s="38">
        <f>E3/D3-1</f>
        <v>4.1594149535999492E-3</v>
      </c>
      <c r="K3" s="104">
        <f>F3/E3-1</f>
        <v>-1.0859256102060955E-2</v>
      </c>
      <c r="L3" s="104">
        <f>G3/F3-1</f>
        <v>-1.7365918113335432E-2</v>
      </c>
    </row>
    <row r="4" spans="1:12" x14ac:dyDescent="0.25">
      <c r="A4" s="40" t="s">
        <v>5</v>
      </c>
      <c r="B4" s="41">
        <v>14958510.788251849</v>
      </c>
      <c r="C4" s="41">
        <v>15293139.453718945</v>
      </c>
      <c r="D4" s="41">
        <v>15593421.248417417</v>
      </c>
      <c r="E4" s="41">
        <v>15807177</v>
      </c>
      <c r="F4" s="43">
        <v>15928101.931759166</v>
      </c>
      <c r="G4" s="41">
        <v>15543572</v>
      </c>
      <c r="H4" s="42">
        <f t="shared" ref="H4:H36" si="0">C4/B4-1</f>
        <v>2.2370453195775797E-2</v>
      </c>
      <c r="I4" s="42">
        <f t="shared" ref="I4:I36" si="1">D4/C4-1</f>
        <v>1.9635065488495806E-2</v>
      </c>
      <c r="J4" s="42">
        <f t="shared" ref="J4:J36" si="2">E4/D4-1</f>
        <v>1.3708072665854276E-2</v>
      </c>
      <c r="K4" s="105">
        <f t="shared" ref="K4:L36" si="3">F4/E4-1</f>
        <v>7.6500017529483877E-3</v>
      </c>
      <c r="L4" s="105">
        <f t="shared" si="3"/>
        <v>-2.4141604153879004E-2</v>
      </c>
    </row>
    <row r="5" spans="1:12" x14ac:dyDescent="0.25">
      <c r="A5" s="36" t="s">
        <v>6</v>
      </c>
      <c r="B5" s="37">
        <v>6035493.5240114126</v>
      </c>
      <c r="C5" s="37">
        <v>6281468.7043536464</v>
      </c>
      <c r="D5" s="37">
        <v>6486262.8145555947</v>
      </c>
      <c r="E5" s="37">
        <v>6649278</v>
      </c>
      <c r="F5" s="39">
        <v>6819968.9438301725</v>
      </c>
      <c r="G5" s="37">
        <v>6573898</v>
      </c>
      <c r="H5" s="38">
        <f t="shared" si="0"/>
        <v>4.0754774959769868E-2</v>
      </c>
      <c r="I5" s="38">
        <f t="shared" si="1"/>
        <v>3.2602902257557576E-2</v>
      </c>
      <c r="J5" s="38">
        <f t="shared" si="2"/>
        <v>2.513237438954663E-2</v>
      </c>
      <c r="K5" s="104">
        <f t="shared" si="3"/>
        <v>2.5670598195800087E-2</v>
      </c>
      <c r="L5" s="104">
        <f t="shared" si="3"/>
        <v>-3.6080947854283951E-2</v>
      </c>
    </row>
    <row r="6" spans="1:12" x14ac:dyDescent="0.25">
      <c r="A6" s="40" t="s">
        <v>7</v>
      </c>
      <c r="B6" s="41">
        <v>14771367.714024946</v>
      </c>
      <c r="C6" s="41">
        <v>15343536.413126547</v>
      </c>
      <c r="D6" s="41">
        <v>15901591.779504085</v>
      </c>
      <c r="E6" s="41">
        <v>16091172</v>
      </c>
      <c r="F6" s="43">
        <v>16283706.850477312</v>
      </c>
      <c r="G6" s="41">
        <v>16130852</v>
      </c>
      <c r="H6" s="42">
        <f t="shared" si="0"/>
        <v>3.8734984476646916E-2</v>
      </c>
      <c r="I6" s="42">
        <f t="shared" si="1"/>
        <v>3.6370713462126947E-2</v>
      </c>
      <c r="J6" s="42">
        <f t="shared" si="2"/>
        <v>1.1922090764540316E-2</v>
      </c>
      <c r="K6" s="105">
        <f t="shared" si="3"/>
        <v>1.1965247185059757E-2</v>
      </c>
      <c r="L6" s="105">
        <f t="shared" si="3"/>
        <v>-9.3869812249064433E-3</v>
      </c>
    </row>
    <row r="7" spans="1:12" x14ac:dyDescent="0.25">
      <c r="A7" s="36" t="s">
        <v>8</v>
      </c>
      <c r="B7" s="37">
        <v>9184451.7207418252</v>
      </c>
      <c r="C7" s="37">
        <v>9637956.0157361571</v>
      </c>
      <c r="D7" s="37">
        <v>10412176.743198991</v>
      </c>
      <c r="E7" s="37">
        <v>10978629</v>
      </c>
      <c r="F7" s="39">
        <v>11599177.76638642</v>
      </c>
      <c r="G7" s="37">
        <v>11190739</v>
      </c>
      <c r="H7" s="38">
        <f t="shared" si="0"/>
        <v>4.9377394403430142E-2</v>
      </c>
      <c r="I7" s="38">
        <f t="shared" si="1"/>
        <v>8.0330386048529601E-2</v>
      </c>
      <c r="J7" s="38">
        <f t="shared" si="2"/>
        <v>5.440286606458189E-2</v>
      </c>
      <c r="K7" s="104">
        <f t="shared" si="3"/>
        <v>5.652333878724014E-2</v>
      </c>
      <c r="L7" s="104">
        <f t="shared" si="3"/>
        <v>-3.5212734437956916E-2</v>
      </c>
    </row>
    <row r="8" spans="1:12" x14ac:dyDescent="0.25">
      <c r="A8" s="40" t="s">
        <v>9</v>
      </c>
      <c r="B8" s="41">
        <v>12292188.342721164</v>
      </c>
      <c r="C8" s="41">
        <v>12249471.073644858</v>
      </c>
      <c r="D8" s="41">
        <v>12685863.429545261</v>
      </c>
      <c r="E8" s="41">
        <v>12859131</v>
      </c>
      <c r="F8" s="43">
        <v>12929526.186700845</v>
      </c>
      <c r="G8" s="41">
        <v>12747078</v>
      </c>
      <c r="H8" s="42">
        <f t="shared" si="0"/>
        <v>-3.4751557562654467E-3</v>
      </c>
      <c r="I8" s="42">
        <f t="shared" si="1"/>
        <v>3.5625404009428374E-2</v>
      </c>
      <c r="J8" s="42">
        <f t="shared" si="2"/>
        <v>1.3658319074380199E-2</v>
      </c>
      <c r="K8" s="105">
        <f t="shared" si="3"/>
        <v>5.4743346732251119E-3</v>
      </c>
      <c r="L8" s="105">
        <f t="shared" si="3"/>
        <v>-1.4110972364053787E-2</v>
      </c>
    </row>
    <row r="9" spans="1:12" x14ac:dyDescent="0.25">
      <c r="A9" s="36" t="s">
        <v>10</v>
      </c>
      <c r="B9" s="37">
        <v>479051.20464845747</v>
      </c>
      <c r="C9" s="37">
        <v>482888.7174960181</v>
      </c>
      <c r="D9" s="37">
        <v>488527.20050122432</v>
      </c>
      <c r="E9" s="37">
        <v>509077</v>
      </c>
      <c r="F9" s="39">
        <v>508768.57566917059</v>
      </c>
      <c r="G9" s="37">
        <v>503280</v>
      </c>
      <c r="H9" s="38">
        <f t="shared" si="0"/>
        <v>8.0106527451000442E-3</v>
      </c>
      <c r="I9" s="38">
        <f t="shared" si="1"/>
        <v>1.1676568122038766E-2</v>
      </c>
      <c r="J9" s="38">
        <f t="shared" si="2"/>
        <v>4.2064801054458645E-2</v>
      </c>
      <c r="K9" s="104">
        <f t="shared" si="3"/>
        <v>-6.0585005967550565E-4</v>
      </c>
      <c r="L9" s="104">
        <f t="shared" si="3"/>
        <v>-1.0787961229625109E-2</v>
      </c>
    </row>
    <row r="10" spans="1:12" x14ac:dyDescent="0.25">
      <c r="A10" s="40" t="s">
        <v>11</v>
      </c>
      <c r="B10" s="41">
        <v>13372539.394903874</v>
      </c>
      <c r="C10" s="41">
        <v>13380150.886611601</v>
      </c>
      <c r="D10" s="41">
        <v>14697628.687688868</v>
      </c>
      <c r="E10" s="41">
        <v>15341035</v>
      </c>
      <c r="F10" s="43">
        <v>16102572.388203219</v>
      </c>
      <c r="G10" s="41">
        <v>15598053</v>
      </c>
      <c r="H10" s="42">
        <f t="shared" si="0"/>
        <v>5.6918820599083375E-4</v>
      </c>
      <c r="I10" s="42">
        <f t="shared" si="1"/>
        <v>9.8465092975562607E-2</v>
      </c>
      <c r="J10" s="42">
        <f t="shared" si="2"/>
        <v>4.3776198595224081E-2</v>
      </c>
      <c r="K10" s="105">
        <f t="shared" si="3"/>
        <v>4.9640548255265537E-2</v>
      </c>
      <c r="L10" s="105">
        <f t="shared" si="3"/>
        <v>-3.1331601935404518E-2</v>
      </c>
    </row>
    <row r="11" spans="1:12" x14ac:dyDescent="0.25">
      <c r="A11" s="36" t="s">
        <v>12</v>
      </c>
      <c r="B11" s="37">
        <v>14064034.78154099</v>
      </c>
      <c r="C11" s="37">
        <v>15454211.72388041</v>
      </c>
      <c r="D11" s="37">
        <v>15925905.595569586</v>
      </c>
      <c r="E11" s="37">
        <v>16159492</v>
      </c>
      <c r="F11" s="39">
        <v>16184123.852368252</v>
      </c>
      <c r="G11" s="37">
        <v>15728194</v>
      </c>
      <c r="H11" s="38">
        <f t="shared" si="0"/>
        <v>9.8846238930240915E-2</v>
      </c>
      <c r="I11" s="38">
        <f t="shared" si="1"/>
        <v>3.0522027271070451E-2</v>
      </c>
      <c r="J11" s="38">
        <f t="shared" si="2"/>
        <v>1.4667072024801886E-2</v>
      </c>
      <c r="K11" s="104">
        <f t="shared" si="3"/>
        <v>1.5242962073469535E-3</v>
      </c>
      <c r="L11" s="104">
        <f t="shared" si="3"/>
        <v>-2.8171426301927038E-2</v>
      </c>
    </row>
    <row r="12" spans="1:12" x14ac:dyDescent="0.25">
      <c r="A12" s="40" t="s">
        <v>13</v>
      </c>
      <c r="B12" s="41">
        <v>10565232.26341195</v>
      </c>
      <c r="C12" s="41">
        <v>11464485.121681085</v>
      </c>
      <c r="D12" s="41">
        <v>11643258.32895847</v>
      </c>
      <c r="E12" s="41">
        <v>11750977</v>
      </c>
      <c r="F12" s="43">
        <v>11763108.74919885</v>
      </c>
      <c r="G12" s="41">
        <v>11513634</v>
      </c>
      <c r="H12" s="42">
        <f t="shared" si="0"/>
        <v>8.5114348255580063E-2</v>
      </c>
      <c r="I12" s="42">
        <f t="shared" si="1"/>
        <v>1.5593653389570639E-2</v>
      </c>
      <c r="J12" s="42">
        <f t="shared" si="2"/>
        <v>9.2515916076187921E-3</v>
      </c>
      <c r="K12" s="105">
        <f t="shared" si="3"/>
        <v>1.0324034502706692E-3</v>
      </c>
      <c r="L12" s="105">
        <f t="shared" si="3"/>
        <v>-2.1208232833505147E-2</v>
      </c>
    </row>
    <row r="13" spans="1:12" x14ac:dyDescent="0.25">
      <c r="A13" s="36" t="s">
        <v>14</v>
      </c>
      <c r="B13" s="37">
        <v>8642881.2891777512</v>
      </c>
      <c r="C13" s="37">
        <v>9000619.4095413536</v>
      </c>
      <c r="D13" s="37">
        <v>9517808.2862873245</v>
      </c>
      <c r="E13" s="37">
        <v>9763785</v>
      </c>
      <c r="F13" s="39">
        <v>9915813.0746546853</v>
      </c>
      <c r="G13" s="37">
        <v>9612475</v>
      </c>
      <c r="H13" s="38">
        <f t="shared" si="0"/>
        <v>4.13910718421584E-2</v>
      </c>
      <c r="I13" s="38">
        <f t="shared" si="1"/>
        <v>5.7461476062159678E-2</v>
      </c>
      <c r="J13" s="38">
        <f t="shared" si="2"/>
        <v>2.5843839917122802E-2</v>
      </c>
      <c r="K13" s="104">
        <f t="shared" si="3"/>
        <v>1.5570608596429114E-2</v>
      </c>
      <c r="L13" s="104">
        <f t="shared" si="3"/>
        <v>-3.059134660676821E-2</v>
      </c>
    </row>
    <row r="14" spans="1:12" x14ac:dyDescent="0.25">
      <c r="A14" s="40" t="s">
        <v>15</v>
      </c>
      <c r="B14" s="41">
        <v>11173566.323926983</v>
      </c>
      <c r="C14" s="41">
        <v>11580623.440245947</v>
      </c>
      <c r="D14" s="41">
        <v>12285742.866646292</v>
      </c>
      <c r="E14" s="41">
        <v>12481438</v>
      </c>
      <c r="F14" s="43">
        <v>12463120.509121139</v>
      </c>
      <c r="G14" s="41">
        <v>12221957</v>
      </c>
      <c r="H14" s="42">
        <f t="shared" si="0"/>
        <v>3.6430366502348877E-2</v>
      </c>
      <c r="I14" s="42">
        <f t="shared" si="1"/>
        <v>6.0887864115316548E-2</v>
      </c>
      <c r="J14" s="42">
        <f t="shared" si="2"/>
        <v>1.5928636589406908E-2</v>
      </c>
      <c r="K14" s="105">
        <f t="shared" si="3"/>
        <v>-1.467578565775951E-3</v>
      </c>
      <c r="L14" s="105">
        <f t="shared" si="3"/>
        <v>-1.93501706851541E-2</v>
      </c>
    </row>
    <row r="15" spans="1:12" x14ac:dyDescent="0.25">
      <c r="A15" s="36" t="s">
        <v>16</v>
      </c>
      <c r="B15" s="37">
        <v>8833301.2577754427</v>
      </c>
      <c r="C15" s="37">
        <v>9577029.604164198</v>
      </c>
      <c r="D15" s="37">
        <v>9669409.8790237308</v>
      </c>
      <c r="E15" s="37">
        <v>9693933</v>
      </c>
      <c r="F15" s="39">
        <v>9602022.4816059321</v>
      </c>
      <c r="G15" s="37">
        <v>9339938</v>
      </c>
      <c r="H15" s="38">
        <f t="shared" si="0"/>
        <v>8.4195967587326948E-2</v>
      </c>
      <c r="I15" s="38">
        <f t="shared" si="1"/>
        <v>9.6460258219692729E-3</v>
      </c>
      <c r="J15" s="38">
        <f t="shared" si="2"/>
        <v>2.536154872229357E-3</v>
      </c>
      <c r="K15" s="104">
        <f t="shared" si="3"/>
        <v>-9.4812413490032998E-3</v>
      </c>
      <c r="L15" s="104">
        <f t="shared" si="3"/>
        <v>-2.7294716514983497E-2</v>
      </c>
    </row>
    <row r="16" spans="1:12" x14ac:dyDescent="0.25">
      <c r="A16" s="40" t="s">
        <v>17</v>
      </c>
      <c r="B16" s="41">
        <v>13401174.203329721</v>
      </c>
      <c r="C16" s="41">
        <v>13884681.992705494</v>
      </c>
      <c r="D16" s="41">
        <v>14325589.221671617</v>
      </c>
      <c r="E16" s="41">
        <v>14486236</v>
      </c>
      <c r="F16" s="43">
        <v>14413099.634419225</v>
      </c>
      <c r="G16" s="41">
        <v>13993673</v>
      </c>
      <c r="H16" s="42">
        <f t="shared" si="0"/>
        <v>3.607950930565762E-2</v>
      </c>
      <c r="I16" s="42">
        <f t="shared" si="1"/>
        <v>3.1754938946225719E-2</v>
      </c>
      <c r="J16" s="42">
        <f t="shared" si="2"/>
        <v>1.1213973529644372E-2</v>
      </c>
      <c r="K16" s="105">
        <f t="shared" si="3"/>
        <v>-5.0486796971120906E-3</v>
      </c>
      <c r="L16" s="105">
        <f t="shared" si="3"/>
        <v>-2.9100377091518359E-2</v>
      </c>
    </row>
    <row r="17" spans="1:12" x14ac:dyDescent="0.25">
      <c r="A17" s="36" t="s">
        <v>18</v>
      </c>
      <c r="B17" s="37">
        <v>8951182.9608419165</v>
      </c>
      <c r="C17" s="37">
        <v>9661764.9809260312</v>
      </c>
      <c r="D17" s="37">
        <v>9647554.3103256747</v>
      </c>
      <c r="E17" s="37">
        <v>9838050</v>
      </c>
      <c r="F17" s="39">
        <v>10184519.581694821</v>
      </c>
      <c r="G17" s="37">
        <v>10199625</v>
      </c>
      <c r="H17" s="38">
        <f t="shared" si="0"/>
        <v>7.9384146563939773E-2</v>
      </c>
      <c r="I17" s="38">
        <f t="shared" si="1"/>
        <v>-1.4708151800846281E-3</v>
      </c>
      <c r="J17" s="38">
        <f t="shared" si="2"/>
        <v>1.9745490260722365E-2</v>
      </c>
      <c r="K17" s="104">
        <f t="shared" si="3"/>
        <v>3.5217302381551407E-2</v>
      </c>
      <c r="L17" s="104">
        <f t="shared" si="3"/>
        <v>1.4831743592824687E-3</v>
      </c>
    </row>
    <row r="18" spans="1:12" x14ac:dyDescent="0.25">
      <c r="A18" s="40" t="s">
        <v>19</v>
      </c>
      <c r="B18" s="41">
        <v>7718088.8028889447</v>
      </c>
      <c r="C18" s="41">
        <v>7661485.82292418</v>
      </c>
      <c r="D18" s="41">
        <v>7868807.4078076323</v>
      </c>
      <c r="E18" s="41">
        <v>8053421</v>
      </c>
      <c r="F18" s="43">
        <v>8223183.1680444861</v>
      </c>
      <c r="G18" s="41">
        <v>8312548</v>
      </c>
      <c r="H18" s="42">
        <f t="shared" si="0"/>
        <v>-7.3338078130920081E-3</v>
      </c>
      <c r="I18" s="42">
        <f t="shared" si="1"/>
        <v>2.7060232137102957E-2</v>
      </c>
      <c r="J18" s="42">
        <f t="shared" si="2"/>
        <v>2.3461444997267211E-2</v>
      </c>
      <c r="K18" s="105">
        <f t="shared" si="3"/>
        <v>2.1079509942977692E-2</v>
      </c>
      <c r="L18" s="105">
        <f t="shared" si="3"/>
        <v>1.0867425682889786E-2</v>
      </c>
    </row>
    <row r="19" spans="1:12" x14ac:dyDescent="0.25">
      <c r="A19" s="36" t="s">
        <v>20</v>
      </c>
      <c r="B19" s="37">
        <v>8164810.5707557769</v>
      </c>
      <c r="C19" s="37">
        <v>8375544.5123633742</v>
      </c>
      <c r="D19" s="37">
        <v>8493526.4406334106</v>
      </c>
      <c r="E19" s="37">
        <v>8561970</v>
      </c>
      <c r="F19" s="39">
        <v>8437364.7764759865</v>
      </c>
      <c r="G19" s="37">
        <v>8257925</v>
      </c>
      <c r="H19" s="38">
        <f t="shared" si="0"/>
        <v>2.5810022140916766E-2</v>
      </c>
      <c r="I19" s="38">
        <f t="shared" si="1"/>
        <v>1.4086478568155147E-2</v>
      </c>
      <c r="J19" s="38">
        <f t="shared" si="2"/>
        <v>8.0583206333653123E-3</v>
      </c>
      <c r="K19" s="104">
        <f t="shared" si="3"/>
        <v>-1.4553335683728519E-2</v>
      </c>
      <c r="L19" s="104">
        <f t="shared" si="3"/>
        <v>-2.126727731107203E-2</v>
      </c>
    </row>
    <row r="20" spans="1:12" x14ac:dyDescent="0.25">
      <c r="A20" s="40" t="s">
        <v>21</v>
      </c>
      <c r="B20" s="41">
        <v>8280033.2965461854</v>
      </c>
      <c r="C20" s="41">
        <v>8956288.5769205634</v>
      </c>
      <c r="D20" s="41">
        <v>9241255.9950318672</v>
      </c>
      <c r="E20" s="41">
        <v>9359192</v>
      </c>
      <c r="F20" s="43">
        <v>9374577.7141894493</v>
      </c>
      <c r="G20" s="41">
        <v>9076725</v>
      </c>
      <c r="H20" s="42">
        <f t="shared" si="0"/>
        <v>8.1673014606893135E-2</v>
      </c>
      <c r="I20" s="42">
        <f t="shared" si="1"/>
        <v>3.18175788624806E-2</v>
      </c>
      <c r="J20" s="42">
        <f t="shared" si="2"/>
        <v>1.2761902173420436E-2</v>
      </c>
      <c r="K20" s="105">
        <f t="shared" si="3"/>
        <v>1.6439147940814358E-3</v>
      </c>
      <c r="L20" s="105">
        <f t="shared" si="3"/>
        <v>-3.1772387329897178E-2</v>
      </c>
    </row>
    <row r="21" spans="1:12" x14ac:dyDescent="0.25">
      <c r="A21" s="36" t="s">
        <v>22</v>
      </c>
      <c r="B21" s="37">
        <v>10184144.168040508</v>
      </c>
      <c r="C21" s="37">
        <v>11508507.902303979</v>
      </c>
      <c r="D21" s="37">
        <v>11801571.279455595</v>
      </c>
      <c r="E21" s="37">
        <v>11923050</v>
      </c>
      <c r="F21" s="39">
        <v>11842278.509558786</v>
      </c>
      <c r="G21" s="37">
        <v>11550842</v>
      </c>
      <c r="H21" s="38">
        <f t="shared" si="0"/>
        <v>0.13004173079359371</v>
      </c>
      <c r="I21" s="38">
        <f t="shared" si="1"/>
        <v>2.5464932521178207E-2</v>
      </c>
      <c r="J21" s="38">
        <f t="shared" si="2"/>
        <v>1.029343615929168E-2</v>
      </c>
      <c r="K21" s="104">
        <f t="shared" si="3"/>
        <v>-6.7743983662916785E-3</v>
      </c>
      <c r="L21" s="104">
        <f t="shared" si="3"/>
        <v>-2.4609834106126272E-2</v>
      </c>
    </row>
    <row r="22" spans="1:12" x14ac:dyDescent="0.25">
      <c r="A22" s="40" t="s">
        <v>23</v>
      </c>
      <c r="B22" s="41">
        <v>8587442.5988406911</v>
      </c>
      <c r="C22" s="41">
        <v>9214957.0231222454</v>
      </c>
      <c r="D22" s="41">
        <v>9351414.322872458</v>
      </c>
      <c r="E22" s="41">
        <v>9455036</v>
      </c>
      <c r="F22" s="43">
        <v>9350180.7485643327</v>
      </c>
      <c r="G22" s="41">
        <v>9003175</v>
      </c>
      <c r="H22" s="42">
        <f t="shared" si="0"/>
        <v>7.3073492726026368E-2</v>
      </c>
      <c r="I22" s="42">
        <f t="shared" si="1"/>
        <v>1.4808240495079117E-2</v>
      </c>
      <c r="J22" s="42">
        <f t="shared" si="2"/>
        <v>1.1080856173177445E-2</v>
      </c>
      <c r="K22" s="105">
        <f t="shared" si="3"/>
        <v>-1.1089883892104413E-2</v>
      </c>
      <c r="L22" s="105">
        <f t="shared" si="3"/>
        <v>-3.7112196854334978E-2</v>
      </c>
    </row>
    <row r="23" spans="1:12" x14ac:dyDescent="0.25">
      <c r="A23" s="36" t="s">
        <v>24</v>
      </c>
      <c r="B23" s="37">
        <v>4629963.6687231911</v>
      </c>
      <c r="C23" s="37">
        <v>4692784.3739326661</v>
      </c>
      <c r="D23" s="37">
        <v>5066106.5016518245</v>
      </c>
      <c r="E23" s="37">
        <v>5283142</v>
      </c>
      <c r="F23" s="39">
        <v>5511692.0528789917</v>
      </c>
      <c r="G23" s="37">
        <v>5369060</v>
      </c>
      <c r="H23" s="38">
        <f t="shared" si="0"/>
        <v>1.3568293339718318E-2</v>
      </c>
      <c r="I23" s="38">
        <f t="shared" si="1"/>
        <v>7.9552371890955875E-2</v>
      </c>
      <c r="J23" s="38">
        <f t="shared" si="2"/>
        <v>4.2840690040252927E-2</v>
      </c>
      <c r="K23" s="104">
        <f t="shared" si="3"/>
        <v>4.3260251736370492E-2</v>
      </c>
      <c r="L23" s="104">
        <f t="shared" si="3"/>
        <v>-2.5878088164321356E-2</v>
      </c>
    </row>
    <row r="24" spans="1:12" x14ac:dyDescent="0.25">
      <c r="A24" s="40" t="s">
        <v>25</v>
      </c>
      <c r="B24" s="41">
        <v>13153343.589747751</v>
      </c>
      <c r="C24" s="41">
        <v>13306568.06666466</v>
      </c>
      <c r="D24" s="41">
        <v>13785473.042405235</v>
      </c>
      <c r="E24" s="41">
        <v>14084801</v>
      </c>
      <c r="F24" s="43">
        <v>13901312.562369283</v>
      </c>
      <c r="G24" s="41">
        <v>13226434</v>
      </c>
      <c r="H24" s="42">
        <f t="shared" si="0"/>
        <v>1.164908951639787E-2</v>
      </c>
      <c r="I24" s="42">
        <f t="shared" si="1"/>
        <v>3.5990119566615908E-2</v>
      </c>
      <c r="J24" s="42">
        <f t="shared" si="2"/>
        <v>2.1713288813086651E-2</v>
      </c>
      <c r="K24" s="105">
        <f t="shared" si="3"/>
        <v>-1.3027407176765649E-2</v>
      </c>
      <c r="L24" s="105">
        <f t="shared" si="3"/>
        <v>-4.8547830238431788E-2</v>
      </c>
    </row>
    <row r="25" spans="1:12" x14ac:dyDescent="0.25">
      <c r="A25" s="36" t="s">
        <v>26</v>
      </c>
      <c r="B25" s="37">
        <v>10476495.773846745</v>
      </c>
      <c r="C25" s="37">
        <v>10713190.454428876</v>
      </c>
      <c r="D25" s="37">
        <v>11499030.170474613</v>
      </c>
      <c r="E25" s="37">
        <v>11861952</v>
      </c>
      <c r="F25" s="39">
        <v>12062010.941322654</v>
      </c>
      <c r="G25" s="37">
        <v>11536200</v>
      </c>
      <c r="H25" s="38">
        <f t="shared" si="0"/>
        <v>2.2592924742355969E-2</v>
      </c>
      <c r="I25" s="38">
        <f t="shared" si="1"/>
        <v>7.3352538572752479E-2</v>
      </c>
      <c r="J25" s="38">
        <f t="shared" si="2"/>
        <v>3.1561081599493557E-2</v>
      </c>
      <c r="K25" s="104">
        <f t="shared" si="3"/>
        <v>1.6865600309515116E-2</v>
      </c>
      <c r="L25" s="104">
        <f t="shared" si="3"/>
        <v>-4.3592311753034796E-2</v>
      </c>
    </row>
    <row r="26" spans="1:12" x14ac:dyDescent="0.25">
      <c r="A26" s="40" t="s">
        <v>27</v>
      </c>
      <c r="B26" s="41">
        <v>8122513.3075981867</v>
      </c>
      <c r="C26" s="41">
        <v>8570892.8161980119</v>
      </c>
      <c r="D26" s="41">
        <v>8851662.9156287648</v>
      </c>
      <c r="E26" s="41">
        <v>9000608</v>
      </c>
      <c r="F26" s="43">
        <v>9297699.1589457467</v>
      </c>
      <c r="G26" s="41">
        <v>8941249</v>
      </c>
      <c r="H26" s="42">
        <f t="shared" si="0"/>
        <v>5.5202065126860322E-2</v>
      </c>
      <c r="I26" s="42">
        <f t="shared" si="1"/>
        <v>3.2758559166686796E-2</v>
      </c>
      <c r="J26" s="42">
        <f t="shared" si="2"/>
        <v>1.6826791281020492E-2</v>
      </c>
      <c r="K26" s="105">
        <f t="shared" si="3"/>
        <v>3.3007898904801491E-2</v>
      </c>
      <c r="L26" s="105">
        <f t="shared" si="3"/>
        <v>-3.833745885430051E-2</v>
      </c>
    </row>
    <row r="27" spans="1:12" x14ac:dyDescent="0.25">
      <c r="A27" s="36" t="s">
        <v>28</v>
      </c>
      <c r="B27" s="37">
        <v>10322732.814310804</v>
      </c>
      <c r="C27" s="37">
        <v>11726091.165759807</v>
      </c>
      <c r="D27" s="37">
        <v>12268757.632764116</v>
      </c>
      <c r="E27" s="37">
        <v>12665316</v>
      </c>
      <c r="F27" s="39">
        <v>12534400.706971314</v>
      </c>
      <c r="G27" s="37">
        <v>12269692</v>
      </c>
      <c r="H27" s="38">
        <f t="shared" si="0"/>
        <v>0.13594833622967295</v>
      </c>
      <c r="I27" s="38">
        <f t="shared" si="1"/>
        <v>4.6278547500030909E-2</v>
      </c>
      <c r="J27" s="38">
        <f t="shared" si="2"/>
        <v>3.2322618076410681E-2</v>
      </c>
      <c r="K27" s="104">
        <f t="shared" si="3"/>
        <v>-1.033652007014163E-2</v>
      </c>
      <c r="L27" s="104">
        <f t="shared" si="3"/>
        <v>-2.1118577039274777E-2</v>
      </c>
    </row>
    <row r="28" spans="1:12" x14ac:dyDescent="0.25">
      <c r="A28" s="40" t="s">
        <v>29</v>
      </c>
      <c r="B28" s="41">
        <v>8604922.5291520841</v>
      </c>
      <c r="C28" s="41">
        <v>9222450.3642961029</v>
      </c>
      <c r="D28" s="41">
        <v>9478503.2365285382</v>
      </c>
      <c r="E28" s="41">
        <v>9689255</v>
      </c>
      <c r="F28" s="43">
        <v>9644084.749603413</v>
      </c>
      <c r="G28" s="41">
        <v>9469837</v>
      </c>
      <c r="H28" s="42">
        <f t="shared" si="0"/>
        <v>7.1764485159736768E-2</v>
      </c>
      <c r="I28" s="42">
        <f t="shared" si="1"/>
        <v>2.776408244209394E-2</v>
      </c>
      <c r="J28" s="42">
        <f t="shared" si="2"/>
        <v>2.2234709237557659E-2</v>
      </c>
      <c r="K28" s="105">
        <f t="shared" si="3"/>
        <v>-4.6618909706254152E-3</v>
      </c>
      <c r="L28" s="105">
        <f t="shared" si="3"/>
        <v>-1.806783682718871E-2</v>
      </c>
    </row>
    <row r="29" spans="1:12" x14ac:dyDescent="0.25">
      <c r="A29" s="36" t="s">
        <v>30</v>
      </c>
      <c r="B29" s="37">
        <v>6930703.0467523597</v>
      </c>
      <c r="C29" s="37">
        <v>7254532.2655543108</v>
      </c>
      <c r="D29" s="37">
        <v>7692779.2199057015</v>
      </c>
      <c r="E29" s="37">
        <v>8011178</v>
      </c>
      <c r="F29" s="39">
        <v>8438424.1971427202</v>
      </c>
      <c r="G29" s="37">
        <v>8263771</v>
      </c>
      <c r="H29" s="38">
        <f t="shared" si="0"/>
        <v>4.6723862877618538E-2</v>
      </c>
      <c r="I29" s="38">
        <f t="shared" si="1"/>
        <v>6.0410091003696875E-2</v>
      </c>
      <c r="J29" s="38">
        <f t="shared" si="2"/>
        <v>4.1389304306357344E-2</v>
      </c>
      <c r="K29" s="104">
        <f t="shared" si="3"/>
        <v>5.3331257543237642E-2</v>
      </c>
      <c r="L29" s="104">
        <f t="shared" si="3"/>
        <v>-2.069737110417591E-2</v>
      </c>
    </row>
    <row r="30" spans="1:12" x14ac:dyDescent="0.25">
      <c r="A30" s="40" t="s">
        <v>31</v>
      </c>
      <c r="B30" s="41">
        <v>11445874.441002082</v>
      </c>
      <c r="C30" s="41">
        <v>11863515.279892284</v>
      </c>
      <c r="D30" s="41">
        <v>12742918.824329682</v>
      </c>
      <c r="E30" s="41">
        <v>13003182</v>
      </c>
      <c r="F30" s="43">
        <v>13099735.335678808</v>
      </c>
      <c r="G30" s="41">
        <v>12708846</v>
      </c>
      <c r="H30" s="42">
        <f t="shared" si="0"/>
        <v>3.6488329576122691E-2</v>
      </c>
      <c r="I30" s="42">
        <f t="shared" si="1"/>
        <v>7.4126725821975992E-2</v>
      </c>
      <c r="J30" s="42">
        <f t="shared" si="2"/>
        <v>2.0424141380654959E-2</v>
      </c>
      <c r="K30" s="105">
        <f t="shared" si="3"/>
        <v>7.4253621674147396E-3</v>
      </c>
      <c r="L30" s="105">
        <f t="shared" si="3"/>
        <v>-2.9839483444690007E-2</v>
      </c>
    </row>
    <row r="31" spans="1:12" x14ac:dyDescent="0.25">
      <c r="A31" s="36" t="s">
        <v>32</v>
      </c>
      <c r="B31" s="37">
        <v>5526847.6414877232</v>
      </c>
      <c r="C31" s="37">
        <v>5624448.9626526078</v>
      </c>
      <c r="D31" s="37">
        <v>6071509.417002067</v>
      </c>
      <c r="E31" s="37">
        <v>6306219</v>
      </c>
      <c r="F31" s="39">
        <v>6604781.6067362931</v>
      </c>
      <c r="G31" s="37">
        <v>6373444</v>
      </c>
      <c r="H31" s="38">
        <f t="shared" si="0"/>
        <v>1.7659491901356628E-2</v>
      </c>
      <c r="I31" s="38">
        <f t="shared" si="1"/>
        <v>7.94852006513036E-2</v>
      </c>
      <c r="J31" s="38">
        <f t="shared" si="2"/>
        <v>3.8657534210632116E-2</v>
      </c>
      <c r="K31" s="104">
        <f t="shared" si="3"/>
        <v>4.7344154514185499E-2</v>
      </c>
      <c r="L31" s="104">
        <f t="shared" si="3"/>
        <v>-3.5025776855414748E-2</v>
      </c>
    </row>
    <row r="32" spans="1:12" x14ac:dyDescent="0.25">
      <c r="A32" s="40" t="s">
        <v>33</v>
      </c>
      <c r="B32" s="41">
        <v>7802262.7549108732</v>
      </c>
      <c r="C32" s="41">
        <v>8402801.5598502513</v>
      </c>
      <c r="D32" s="41">
        <v>8960901.9795687255</v>
      </c>
      <c r="E32" s="41">
        <v>9363200</v>
      </c>
      <c r="F32" s="43">
        <v>9124819.9385719839</v>
      </c>
      <c r="G32" s="41">
        <v>9033405</v>
      </c>
      <c r="H32" s="42">
        <f t="shared" si="0"/>
        <v>7.6969825780526246E-2</v>
      </c>
      <c r="I32" s="42">
        <f t="shared" si="1"/>
        <v>6.6418374365182498E-2</v>
      </c>
      <c r="J32" s="42">
        <f t="shared" si="2"/>
        <v>4.489481319498112E-2</v>
      </c>
      <c r="K32" s="105">
        <f t="shared" si="3"/>
        <v>-2.5459251263244997E-2</v>
      </c>
      <c r="L32" s="105">
        <f t="shared" si="3"/>
        <v>-1.0018273148115431E-2</v>
      </c>
    </row>
    <row r="33" spans="1:12" x14ac:dyDescent="0.25">
      <c r="A33" s="36" t="s">
        <v>34</v>
      </c>
      <c r="B33" s="37">
        <v>8424097.7331049033</v>
      </c>
      <c r="C33" s="37">
        <v>9268653.5155959148</v>
      </c>
      <c r="D33" s="37">
        <v>9541032.5343949255</v>
      </c>
      <c r="E33" s="37">
        <v>9804597</v>
      </c>
      <c r="F33" s="39">
        <v>10001275.189954476</v>
      </c>
      <c r="G33" s="37">
        <v>10006243</v>
      </c>
      <c r="H33" s="38">
        <f t="shared" si="0"/>
        <v>0.1002547464723833</v>
      </c>
      <c r="I33" s="38">
        <f t="shared" si="1"/>
        <v>2.9387118456924988E-2</v>
      </c>
      <c r="J33" s="38">
        <f t="shared" si="2"/>
        <v>2.7624312636492787E-2</v>
      </c>
      <c r="K33" s="104">
        <f t="shared" si="3"/>
        <v>2.0059793375951651E-2</v>
      </c>
      <c r="L33" s="104">
        <f t="shared" si="3"/>
        <v>4.9671766361480962E-4</v>
      </c>
    </row>
    <row r="34" spans="1:12" x14ac:dyDescent="0.25">
      <c r="A34" s="40" t="s">
        <v>35</v>
      </c>
      <c r="B34" s="41">
        <v>13128499.982336009</v>
      </c>
      <c r="C34" s="41">
        <v>13275505.039428111</v>
      </c>
      <c r="D34" s="41">
        <v>14022425.006498806</v>
      </c>
      <c r="E34" s="41">
        <v>14420004</v>
      </c>
      <c r="F34" s="43">
        <v>14403213.806564562</v>
      </c>
      <c r="G34" s="41">
        <v>13740240</v>
      </c>
      <c r="H34" s="42">
        <f t="shared" si="0"/>
        <v>1.1197399344166747E-2</v>
      </c>
      <c r="I34" s="42">
        <f t="shared" si="1"/>
        <v>5.6263017101974677E-2</v>
      </c>
      <c r="J34" s="42">
        <f t="shared" si="2"/>
        <v>2.8353083957798564E-2</v>
      </c>
      <c r="K34" s="105">
        <f t="shared" si="3"/>
        <v>-1.1643681538117123E-3</v>
      </c>
      <c r="L34" s="105">
        <f t="shared" si="3"/>
        <v>-4.6029574751046076E-2</v>
      </c>
    </row>
    <row r="35" spans="1:12" ht="15.75" thickBot="1" x14ac:dyDescent="0.3">
      <c r="A35" s="36" t="s">
        <v>36</v>
      </c>
      <c r="B35" s="37">
        <v>13128870.946122682</v>
      </c>
      <c r="C35" s="37">
        <v>13487723.222590644</v>
      </c>
      <c r="D35" s="37">
        <v>13928164.42407584</v>
      </c>
      <c r="E35" s="37">
        <v>14087070</v>
      </c>
      <c r="F35" s="39">
        <v>13558979.511802487</v>
      </c>
      <c r="G35" s="37">
        <v>12760664</v>
      </c>
      <c r="H35" s="38">
        <f t="shared" si="0"/>
        <v>2.7333064506505966E-2</v>
      </c>
      <c r="I35" s="38">
        <f t="shared" si="1"/>
        <v>3.2654970317562482E-2</v>
      </c>
      <c r="J35" s="38">
        <f t="shared" si="2"/>
        <v>1.1408938829690962E-2</v>
      </c>
      <c r="K35" s="104">
        <f t="shared" si="3"/>
        <v>-3.7487603042897666E-2</v>
      </c>
      <c r="L35" s="104">
        <f t="shared" si="3"/>
        <v>-5.8877256294073588E-2</v>
      </c>
    </row>
    <row r="36" spans="1:12" ht="15.75" thickBot="1" x14ac:dyDescent="0.3">
      <c r="A36" s="32" t="s">
        <v>37</v>
      </c>
      <c r="B36" s="44">
        <f>SUM(B3:B35)</f>
        <v>316737000</v>
      </c>
      <c r="C36" s="44">
        <v>331891000</v>
      </c>
      <c r="D36" s="44">
        <v>345554999.99999994</v>
      </c>
      <c r="E36" s="44">
        <v>352974350</v>
      </c>
      <c r="F36" s="33">
        <v>355678235.61848998</v>
      </c>
      <c r="G36" s="44">
        <v>346271120</v>
      </c>
      <c r="H36" s="45">
        <f t="shared" si="0"/>
        <v>4.7844110413371332E-2</v>
      </c>
      <c r="I36" s="45">
        <f t="shared" si="1"/>
        <v>4.1170143209668053E-2</v>
      </c>
      <c r="J36" s="45">
        <f t="shared" si="2"/>
        <v>2.1470822300357462E-2</v>
      </c>
      <c r="K36" s="106">
        <f t="shared" si="3"/>
        <v>7.6602892490347241E-3</v>
      </c>
      <c r="L36" s="106">
        <f t="shared" si="3"/>
        <v>-2.6448386986996586E-2</v>
      </c>
    </row>
    <row r="37" spans="1:12" x14ac:dyDescent="0.25">
      <c r="A37" s="16"/>
      <c r="B37" s="16"/>
      <c r="C37" s="16"/>
      <c r="D37" s="16"/>
      <c r="E37" s="16"/>
      <c r="H37" s="65"/>
    </row>
    <row r="38" spans="1:12" x14ac:dyDescent="0.25">
      <c r="C38" s="65"/>
    </row>
  </sheetData>
  <sortState ref="A3:J35">
    <sortCondition ref="A3:A35"/>
  </sortState>
  <conditionalFormatting sqref="H36:I36">
    <cfRule type="cellIs" dxfId="2" priority="8" operator="greaterThan">
      <formula>0.08</formula>
    </cfRule>
  </conditionalFormatting>
  <conditionalFormatting sqref="K36:L36">
    <cfRule type="cellIs" dxfId="1" priority="2" operator="greaterThan">
      <formula>0.08</formula>
    </cfRule>
  </conditionalFormatting>
  <conditionalFormatting sqref="J36">
    <cfRule type="cellIs" dxfId="0" priority="1" operator="greaterThan">
      <formula>0.08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1" sqref="D1:I37"/>
    </sheetView>
  </sheetViews>
  <sheetFormatPr defaultRowHeight="15" x14ac:dyDescent="0.25"/>
  <cols>
    <col min="4" max="4" width="23.28515625" bestFit="1" customWidth="1"/>
    <col min="5" max="5" width="12" customWidth="1"/>
    <col min="6" max="6" width="12.42578125" customWidth="1"/>
    <col min="7" max="7" width="13.140625" customWidth="1"/>
    <col min="8" max="8" width="12" customWidth="1"/>
    <col min="9" max="9" width="12.7109375" customWidth="1"/>
  </cols>
  <sheetData>
    <row r="1" spans="1:9" ht="18" x14ac:dyDescent="0.25">
      <c r="D1" s="207" t="s">
        <v>154</v>
      </c>
      <c r="E1" s="207"/>
      <c r="F1" s="207"/>
      <c r="G1" s="207"/>
      <c r="H1" s="207"/>
      <c r="I1" s="207"/>
    </row>
    <row r="2" spans="1:9" ht="18.75" thickBot="1" x14ac:dyDescent="0.3">
      <c r="D2" s="208" t="s">
        <v>155</v>
      </c>
      <c r="E2" s="208"/>
      <c r="F2" s="208"/>
      <c r="G2" s="208"/>
      <c r="H2" s="208"/>
      <c r="I2" s="208"/>
    </row>
    <row r="3" spans="1:9" ht="63" customHeight="1" thickBot="1" x14ac:dyDescent="0.3">
      <c r="D3" s="214" t="s">
        <v>43</v>
      </c>
      <c r="E3" s="164" t="s">
        <v>150</v>
      </c>
      <c r="F3" s="164" t="s">
        <v>151</v>
      </c>
      <c r="G3" s="164" t="s">
        <v>152</v>
      </c>
      <c r="H3" s="164" t="s">
        <v>153</v>
      </c>
      <c r="I3" s="164" t="s">
        <v>160</v>
      </c>
    </row>
    <row r="4" spans="1:9" x14ac:dyDescent="0.25">
      <c r="A4" s="167"/>
      <c r="D4" s="48" t="s">
        <v>4</v>
      </c>
      <c r="E4" s="61">
        <v>1306038</v>
      </c>
      <c r="F4" s="61">
        <v>1306038</v>
      </c>
      <c r="G4" s="61">
        <v>1306038</v>
      </c>
      <c r="H4" s="61">
        <v>1316518</v>
      </c>
      <c r="I4" s="209">
        <v>5234632</v>
      </c>
    </row>
    <row r="5" spans="1:9" x14ac:dyDescent="0.25">
      <c r="A5" s="167"/>
      <c r="D5" s="4" t="s">
        <v>5</v>
      </c>
      <c r="E5" s="5">
        <v>3784155</v>
      </c>
      <c r="F5" s="5">
        <v>3784155</v>
      </c>
      <c r="G5" s="5">
        <v>3784155</v>
      </c>
      <c r="H5" s="5">
        <v>3814519</v>
      </c>
      <c r="I5" s="210">
        <v>15166984</v>
      </c>
    </row>
    <row r="6" spans="1:9" x14ac:dyDescent="0.25">
      <c r="A6" s="167"/>
      <c r="D6" s="2" t="s">
        <v>6</v>
      </c>
      <c r="E6" s="3">
        <v>1418491</v>
      </c>
      <c r="F6" s="3">
        <v>1418491</v>
      </c>
      <c r="G6" s="3">
        <v>1418491</v>
      </c>
      <c r="H6" s="3">
        <v>1429873</v>
      </c>
      <c r="I6" s="211">
        <v>5685346</v>
      </c>
    </row>
    <row r="7" spans="1:9" x14ac:dyDescent="0.25">
      <c r="A7" s="167"/>
      <c r="D7" s="4" t="s">
        <v>7</v>
      </c>
      <c r="E7" s="5">
        <v>3921760</v>
      </c>
      <c r="F7" s="5">
        <v>3921760</v>
      </c>
      <c r="G7" s="5">
        <v>3921760</v>
      </c>
      <c r="H7" s="5">
        <v>3953228</v>
      </c>
      <c r="I7" s="210">
        <v>15718508</v>
      </c>
    </row>
    <row r="8" spans="1:9" x14ac:dyDescent="0.25">
      <c r="A8" s="167"/>
      <c r="D8" s="2" t="s">
        <v>8</v>
      </c>
      <c r="E8" s="3">
        <v>2264103</v>
      </c>
      <c r="F8" s="3">
        <v>2264103</v>
      </c>
      <c r="G8" s="3">
        <v>2264103</v>
      </c>
      <c r="H8" s="3">
        <v>2282270</v>
      </c>
      <c r="I8" s="211">
        <v>9074579</v>
      </c>
    </row>
    <row r="9" spans="1:9" x14ac:dyDescent="0.25">
      <c r="A9" s="167"/>
      <c r="D9" s="1" t="s">
        <v>9</v>
      </c>
      <c r="E9" s="5">
        <v>3084100</v>
      </c>
      <c r="F9" s="5">
        <v>3084100</v>
      </c>
      <c r="G9" s="5">
        <v>3084100</v>
      </c>
      <c r="H9" s="5">
        <v>3108846</v>
      </c>
      <c r="I9" s="210">
        <v>12361146</v>
      </c>
    </row>
    <row r="10" spans="1:9" x14ac:dyDescent="0.25">
      <c r="A10" s="167"/>
      <c r="D10" s="2" t="s">
        <v>10</v>
      </c>
      <c r="E10" s="3">
        <v>118624</v>
      </c>
      <c r="F10" s="3">
        <v>118624</v>
      </c>
      <c r="G10" s="3">
        <v>118624</v>
      </c>
      <c r="H10" s="3">
        <v>119576</v>
      </c>
      <c r="I10" s="211">
        <v>475448</v>
      </c>
    </row>
    <row r="11" spans="1:9" x14ac:dyDescent="0.25">
      <c r="A11" s="167"/>
      <c r="D11" s="1" t="s">
        <v>11</v>
      </c>
      <c r="E11" s="5">
        <v>3285335</v>
      </c>
      <c r="F11" s="5">
        <v>3285335</v>
      </c>
      <c r="G11" s="5">
        <v>3285335</v>
      </c>
      <c r="H11" s="5">
        <v>3311696</v>
      </c>
      <c r="I11" s="210">
        <v>13167701</v>
      </c>
    </row>
    <row r="12" spans="1:9" x14ac:dyDescent="0.25">
      <c r="A12" s="167"/>
      <c r="D12" s="2" t="s">
        <v>12</v>
      </c>
      <c r="E12" s="3">
        <v>3804888</v>
      </c>
      <c r="F12" s="3">
        <v>3804888</v>
      </c>
      <c r="G12" s="3">
        <v>3804888</v>
      </c>
      <c r="H12" s="3">
        <v>3835418</v>
      </c>
      <c r="I12" s="211">
        <v>15250082</v>
      </c>
    </row>
    <row r="13" spans="1:9" x14ac:dyDescent="0.25">
      <c r="A13" s="167"/>
      <c r="D13" s="1" t="s">
        <v>13</v>
      </c>
      <c r="E13" s="5">
        <v>2758449</v>
      </c>
      <c r="F13" s="5">
        <v>2758449</v>
      </c>
      <c r="G13" s="5">
        <v>2758449</v>
      </c>
      <c r="H13" s="5">
        <v>2780583</v>
      </c>
      <c r="I13" s="210">
        <v>11055930</v>
      </c>
    </row>
    <row r="14" spans="1:9" x14ac:dyDescent="0.25">
      <c r="A14" s="167"/>
      <c r="D14" s="2" t="s">
        <v>14</v>
      </c>
      <c r="E14" s="3">
        <v>2183375</v>
      </c>
      <c r="F14" s="3">
        <v>2183375</v>
      </c>
      <c r="G14" s="3">
        <v>2183375</v>
      </c>
      <c r="H14" s="3">
        <v>2200894</v>
      </c>
      <c r="I14" s="211">
        <v>8751019</v>
      </c>
    </row>
    <row r="15" spans="1:9" x14ac:dyDescent="0.25">
      <c r="A15" s="167"/>
      <c r="D15" s="1" t="s">
        <v>15</v>
      </c>
      <c r="E15" s="5">
        <v>2939894</v>
      </c>
      <c r="F15" s="5">
        <v>2939894</v>
      </c>
      <c r="G15" s="5">
        <v>2939894</v>
      </c>
      <c r="H15" s="5">
        <v>2963483</v>
      </c>
      <c r="I15" s="210">
        <v>11783165</v>
      </c>
    </row>
    <row r="16" spans="1:9" x14ac:dyDescent="0.25">
      <c r="A16" s="167"/>
      <c r="D16" s="2" t="s">
        <v>16</v>
      </c>
      <c r="E16" s="6">
        <v>2276491</v>
      </c>
      <c r="F16" s="6">
        <v>2276491</v>
      </c>
      <c r="G16" s="6">
        <v>2276491</v>
      </c>
      <c r="H16" s="6">
        <v>2294757</v>
      </c>
      <c r="I16" s="212">
        <v>9124230</v>
      </c>
    </row>
    <row r="17" spans="1:9" x14ac:dyDescent="0.25">
      <c r="A17" s="167"/>
      <c r="D17" s="1" t="s">
        <v>17</v>
      </c>
      <c r="E17" s="5">
        <v>3401396</v>
      </c>
      <c r="F17" s="5">
        <v>3401396</v>
      </c>
      <c r="G17" s="5">
        <v>3401396</v>
      </c>
      <c r="H17" s="5">
        <v>3428689</v>
      </c>
      <c r="I17" s="210">
        <v>13632877</v>
      </c>
    </row>
    <row r="18" spans="1:9" x14ac:dyDescent="0.25">
      <c r="A18" s="167"/>
      <c r="D18" s="2" t="s">
        <v>18</v>
      </c>
      <c r="E18" s="3">
        <v>2497624</v>
      </c>
      <c r="F18" s="3">
        <v>2497624</v>
      </c>
      <c r="G18" s="3">
        <v>2497624</v>
      </c>
      <c r="H18" s="3">
        <v>2517665</v>
      </c>
      <c r="I18" s="211">
        <v>10010537</v>
      </c>
    </row>
    <row r="19" spans="1:9" x14ac:dyDescent="0.25">
      <c r="A19" s="167"/>
      <c r="D19" s="1" t="s">
        <v>19</v>
      </c>
      <c r="E19" s="5">
        <v>1903826</v>
      </c>
      <c r="F19" s="5">
        <v>1903826</v>
      </c>
      <c r="G19" s="5">
        <v>1903826</v>
      </c>
      <c r="H19" s="5">
        <v>1919102</v>
      </c>
      <c r="I19" s="210">
        <v>7630580</v>
      </c>
    </row>
    <row r="20" spans="1:9" x14ac:dyDescent="0.25">
      <c r="A20" s="167"/>
      <c r="D20" s="2" t="s">
        <v>20</v>
      </c>
      <c r="E20" s="3">
        <v>2005149</v>
      </c>
      <c r="F20" s="3">
        <v>2005149</v>
      </c>
      <c r="G20" s="3">
        <v>2005149</v>
      </c>
      <c r="H20" s="3">
        <v>2021238</v>
      </c>
      <c r="I20" s="211">
        <v>8036685</v>
      </c>
    </row>
    <row r="21" spans="1:9" x14ac:dyDescent="0.25">
      <c r="A21" s="167"/>
      <c r="D21" s="1" t="s">
        <v>21</v>
      </c>
      <c r="E21" s="5">
        <v>2150238</v>
      </c>
      <c r="F21" s="5">
        <v>2150238</v>
      </c>
      <c r="G21" s="5">
        <v>2150238</v>
      </c>
      <c r="H21" s="5">
        <v>2167491</v>
      </c>
      <c r="I21" s="210">
        <v>8618205</v>
      </c>
    </row>
    <row r="22" spans="1:9" x14ac:dyDescent="0.25">
      <c r="A22" s="167"/>
      <c r="D22" s="2" t="s">
        <v>22</v>
      </c>
      <c r="E22" s="3">
        <v>2803822</v>
      </c>
      <c r="F22" s="3">
        <v>2803822</v>
      </c>
      <c r="G22" s="3">
        <v>2803822</v>
      </c>
      <c r="H22" s="3">
        <v>2826320</v>
      </c>
      <c r="I22" s="211">
        <v>11237786</v>
      </c>
    </row>
    <row r="23" spans="1:9" x14ac:dyDescent="0.25">
      <c r="A23" s="167"/>
      <c r="D23" s="1" t="s">
        <v>23</v>
      </c>
      <c r="E23" s="5">
        <v>2193817</v>
      </c>
      <c r="F23" s="5">
        <v>2193817</v>
      </c>
      <c r="G23" s="5">
        <v>2193817</v>
      </c>
      <c r="H23" s="5">
        <v>2211420</v>
      </c>
      <c r="I23" s="210">
        <v>8792871</v>
      </c>
    </row>
    <row r="24" spans="1:9" x14ac:dyDescent="0.25">
      <c r="A24" s="167"/>
      <c r="D24" s="2" t="s">
        <v>24</v>
      </c>
      <c r="E24" s="3">
        <v>1136135</v>
      </c>
      <c r="F24" s="3">
        <v>1136135</v>
      </c>
      <c r="G24" s="3">
        <v>1136135</v>
      </c>
      <c r="H24" s="3">
        <v>1145251</v>
      </c>
      <c r="I24" s="211">
        <v>4553656</v>
      </c>
    </row>
    <row r="25" spans="1:9" x14ac:dyDescent="0.25">
      <c r="A25" s="167"/>
      <c r="D25" s="1" t="s">
        <v>25</v>
      </c>
      <c r="E25" s="5">
        <v>3044162</v>
      </c>
      <c r="F25" s="5">
        <v>3044162</v>
      </c>
      <c r="G25" s="5">
        <v>3044162</v>
      </c>
      <c r="H25" s="5">
        <v>3068588</v>
      </c>
      <c r="I25" s="210">
        <v>12201074</v>
      </c>
    </row>
    <row r="26" spans="1:9" x14ac:dyDescent="0.25">
      <c r="A26" s="167"/>
      <c r="D26" s="2" t="s">
        <v>26</v>
      </c>
      <c r="E26" s="3">
        <v>2584293</v>
      </c>
      <c r="F26" s="3">
        <v>2584293</v>
      </c>
      <c r="G26" s="3">
        <v>2584293</v>
      </c>
      <c r="H26" s="3">
        <v>2605029</v>
      </c>
      <c r="I26" s="211">
        <v>10357908</v>
      </c>
    </row>
    <row r="27" spans="1:9" x14ac:dyDescent="0.25">
      <c r="A27" s="167"/>
      <c r="D27" s="1" t="s">
        <v>27</v>
      </c>
      <c r="E27" s="5">
        <v>1987624</v>
      </c>
      <c r="F27" s="5">
        <v>1987624</v>
      </c>
      <c r="G27" s="5">
        <v>1987624</v>
      </c>
      <c r="H27" s="5">
        <v>2003573</v>
      </c>
      <c r="I27" s="210">
        <v>7966445</v>
      </c>
    </row>
    <row r="28" spans="1:9" x14ac:dyDescent="0.25">
      <c r="A28" s="167"/>
      <c r="D28" s="2" t="s">
        <v>28</v>
      </c>
      <c r="E28" s="3">
        <v>2956648</v>
      </c>
      <c r="F28" s="3">
        <v>2956648</v>
      </c>
      <c r="G28" s="3">
        <v>2956648</v>
      </c>
      <c r="H28" s="3">
        <v>2980372</v>
      </c>
      <c r="I28" s="211">
        <v>11850316</v>
      </c>
    </row>
    <row r="29" spans="1:9" x14ac:dyDescent="0.25">
      <c r="A29" s="167"/>
      <c r="D29" s="1" t="s">
        <v>29</v>
      </c>
      <c r="E29" s="5">
        <v>2256826</v>
      </c>
      <c r="F29" s="5">
        <v>2256826</v>
      </c>
      <c r="G29" s="5">
        <v>2256826</v>
      </c>
      <c r="H29" s="5">
        <v>2274935</v>
      </c>
      <c r="I29" s="210">
        <v>9045413</v>
      </c>
    </row>
    <row r="30" spans="1:9" x14ac:dyDescent="0.25">
      <c r="A30" s="167"/>
      <c r="D30" s="2" t="s">
        <v>30</v>
      </c>
      <c r="E30" s="3">
        <v>1771082</v>
      </c>
      <c r="F30" s="3">
        <v>1771082</v>
      </c>
      <c r="G30" s="3">
        <v>1771082</v>
      </c>
      <c r="H30" s="3">
        <v>1785293</v>
      </c>
      <c r="I30" s="211">
        <v>7098539</v>
      </c>
    </row>
    <row r="31" spans="1:9" x14ac:dyDescent="0.25">
      <c r="A31" s="167"/>
      <c r="D31" s="1" t="s">
        <v>31</v>
      </c>
      <c r="E31" s="5">
        <v>2984308</v>
      </c>
      <c r="F31" s="5">
        <v>2984308</v>
      </c>
      <c r="G31" s="5">
        <v>2984308</v>
      </c>
      <c r="H31" s="5">
        <v>3008254</v>
      </c>
      <c r="I31" s="210">
        <v>11961178</v>
      </c>
    </row>
    <row r="32" spans="1:9" x14ac:dyDescent="0.25">
      <c r="A32" s="167"/>
      <c r="D32" s="2" t="s">
        <v>32</v>
      </c>
      <c r="E32" s="3">
        <v>1337054</v>
      </c>
      <c r="F32" s="3">
        <v>1337054</v>
      </c>
      <c r="G32" s="3">
        <v>1337054</v>
      </c>
      <c r="H32" s="3">
        <v>1347782</v>
      </c>
      <c r="I32" s="211">
        <v>5358944</v>
      </c>
    </row>
    <row r="33" spans="1:9" x14ac:dyDescent="0.25">
      <c r="A33" s="167"/>
      <c r="D33" s="1" t="s">
        <v>33</v>
      </c>
      <c r="E33" s="5">
        <v>2197059</v>
      </c>
      <c r="F33" s="5">
        <v>2197059</v>
      </c>
      <c r="G33" s="5">
        <v>2197059</v>
      </c>
      <c r="H33" s="5">
        <v>2214688</v>
      </c>
      <c r="I33" s="210">
        <v>8805865</v>
      </c>
    </row>
    <row r="34" spans="1:9" x14ac:dyDescent="0.25">
      <c r="A34" s="167"/>
      <c r="D34" s="2" t="s">
        <v>34</v>
      </c>
      <c r="E34" s="3">
        <v>2401645</v>
      </c>
      <c r="F34" s="3">
        <v>2401645</v>
      </c>
      <c r="G34" s="3">
        <v>2401645</v>
      </c>
      <c r="H34" s="3">
        <v>2420916</v>
      </c>
      <c r="I34" s="211">
        <v>9625851</v>
      </c>
    </row>
    <row r="35" spans="1:9" x14ac:dyDescent="0.25">
      <c r="A35" s="167"/>
      <c r="D35" s="1" t="s">
        <v>35</v>
      </c>
      <c r="E35" s="5">
        <v>3052291</v>
      </c>
      <c r="F35" s="5">
        <v>3052291</v>
      </c>
      <c r="G35" s="5">
        <v>3052291</v>
      </c>
      <c r="H35" s="5">
        <v>3076783</v>
      </c>
      <c r="I35" s="210">
        <v>12233656</v>
      </c>
    </row>
    <row r="36" spans="1:9" ht="15.75" thickBot="1" x14ac:dyDescent="0.3">
      <c r="D36" s="53" t="s">
        <v>36</v>
      </c>
      <c r="E36" s="55">
        <v>3072298</v>
      </c>
      <c r="F36" s="55">
        <v>3072298</v>
      </c>
      <c r="G36" s="55">
        <v>3072298</v>
      </c>
      <c r="H36" s="55">
        <v>3096950</v>
      </c>
      <c r="I36" s="213">
        <v>12313844</v>
      </c>
    </row>
    <row r="37" spans="1:9" ht="15.75" thickBot="1" x14ac:dyDescent="0.3">
      <c r="D37" s="52" t="s">
        <v>45</v>
      </c>
      <c r="E37" s="175">
        <v>80883000</v>
      </c>
      <c r="F37" s="175">
        <v>80883000</v>
      </c>
      <c r="G37" s="175">
        <v>80883000</v>
      </c>
      <c r="H37" s="175">
        <v>81532000</v>
      </c>
      <c r="I37" s="58">
        <v>324181000</v>
      </c>
    </row>
  </sheetData>
  <mergeCells count="2">
    <mergeCell ref="D1:I1"/>
    <mergeCell ref="D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of FP Holders</vt:lpstr>
      <vt:lpstr>Final apportionment(Appx1)</vt:lpstr>
      <vt:lpstr>Quarterly Payments(Appx2)</vt:lpstr>
      <vt:lpstr>Increase Year on Year</vt:lpstr>
      <vt:lpstr>TFL Schedule 1</vt:lpstr>
    </vt:vector>
  </TitlesOfParts>
  <Company>London Councils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Fatmira Hoxha</dc:creator>
  <cp:lastModifiedBy>Fatmira Hoxha</cp:lastModifiedBy>
  <cp:lastPrinted>2016-11-25T15:32:07Z</cp:lastPrinted>
  <dcterms:created xsi:type="dcterms:W3CDTF">2010-11-19T10:25:33Z</dcterms:created>
  <dcterms:modified xsi:type="dcterms:W3CDTF">2016-12-08T10:09:43Z</dcterms:modified>
</cp:coreProperties>
</file>