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4.xml" ContentType="application/vnd.openxmlformats-officedocument.spreadsheetml.table+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ridwa\Downloads\EXCEL\"/>
    </mc:Choice>
  </mc:AlternateContent>
  <xr:revisionPtr revIDLastSave="0" documentId="13_ncr:1_{DBD8C8D1-E3D6-4DFA-89C6-737A06801923}" xr6:coauthVersionLast="47" xr6:coauthVersionMax="47" xr10:uidLastSave="{00000000-0000-0000-0000-000000000000}"/>
  <bookViews>
    <workbookView xWindow="-108" yWindow="-108" windowWidth="23256" windowHeight="12576" activeTab="7" xr2:uid="{ABC866D5-6B36-4774-8743-DB9F5B8DE714}"/>
  </bookViews>
  <sheets>
    <sheet name="Data sample" sheetId="3" r:id="rId1"/>
    <sheet name="Explor" sheetId="5" r:id="rId2"/>
    <sheet name="QS" sheetId="4" r:id="rId3"/>
    <sheet name="SUMIFS" sheetId="6" r:id="rId4"/>
    <sheet name="PIV" sheetId="7" r:id="rId5"/>
    <sheet name="ANOMALIES" sheetId="8" r:id="rId6"/>
    <sheet name="SUM" sheetId="9" r:id="rId7"/>
    <sheet name="REPORT" sheetId="10" r:id="rId8"/>
  </sheets>
  <definedNames>
    <definedName name="_xlnm._FilterDatabase" localSheetId="4" hidden="1">PIV!$B$3:$E$9</definedName>
    <definedName name="_xlnm._FilterDatabase" localSheetId="7" hidden="1">REPORT!$C$13:$D$13</definedName>
    <definedName name="_xlchart.v1.0" hidden="1">ANOMALIES!$L$4:$L$30</definedName>
    <definedName name="_xlchart.v1.1" hidden="1">ANOMALIES!$C$4:$C$30</definedName>
    <definedName name="_xlchart.v1.2" hidden="1">ANOMALIES!$L$4:$L$30</definedName>
    <definedName name="_xlchart.v1.3" hidden="1">ANOMALIES!$M$4:$M$30</definedName>
    <definedName name="Slicer_Discount_Band">#N/A</definedName>
  </definedNames>
  <calcPr calcId="191029"/>
  <pivotCaches>
    <pivotCache cacheId="0" r:id="rId9"/>
  </pivotCaches>
  <extLst>
    <ext xmlns:x14="http://schemas.microsoft.com/office/spreadsheetml/2009/9/main" uri="{BBE1A952-AA13-448e-AADC-164F8A28A991}">
      <x14:slicerCaches>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10" l="1"/>
  <c r="C2" i="4"/>
  <c r="D2" i="4"/>
  <c r="K6" i="10"/>
  <c r="I6" i="10" a="1"/>
  <c r="L10" i="10" s="1"/>
  <c r="E18" i="10"/>
  <c r="F18" i="10"/>
  <c r="D5" i="7"/>
  <c r="D6" i="7"/>
  <c r="D7" i="7"/>
  <c r="D4" i="7"/>
  <c r="D8" i="7"/>
  <c r="E4" i="7"/>
  <c r="H4" i="7" a="1"/>
  <c r="J8" i="7" s="1"/>
  <c r="B4" i="7" a="1"/>
  <c r="B4" i="7" s="1"/>
  <c r="F18" i="4"/>
  <c r="G13" i="4" a="1"/>
  <c r="G13" i="4" s="1"/>
  <c r="F13" i="4"/>
  <c r="F14" i="4"/>
  <c r="F15" i="4"/>
  <c r="F16" i="4"/>
  <c r="F17" i="4"/>
  <c r="D10" i="4"/>
  <c r="D9" i="4"/>
  <c r="C10" i="4"/>
  <c r="C9" i="4"/>
  <c r="D7" i="4"/>
  <c r="D3" i="4"/>
  <c r="D4" i="4"/>
  <c r="D5" i="4"/>
  <c r="D6" i="4"/>
  <c r="C6" i="4"/>
  <c r="C5" i="4"/>
  <c r="C4" i="4"/>
  <c r="C3" i="4"/>
  <c r="M15" i="10"/>
  <c r="M14" i="10"/>
  <c r="M17" i="10"/>
  <c r="M16" i="10"/>
  <c r="M18" i="10"/>
  <c r="I6" i="10" l="1"/>
  <c r="J7" i="10"/>
  <c r="K8" i="10"/>
  <c r="L9" i="10"/>
  <c r="K7" i="10"/>
  <c r="L8" i="10"/>
  <c r="J10" i="10"/>
  <c r="M10" i="10" s="1"/>
  <c r="L7" i="10"/>
  <c r="M7" i="10" s="1"/>
  <c r="J9" i="10"/>
  <c r="K10" i="10"/>
  <c r="J8" i="10"/>
  <c r="K9" i="10"/>
  <c r="C5" i="7"/>
  <c r="E7" i="7"/>
  <c r="C8" i="7"/>
  <c r="C4" i="7"/>
  <c r="E6" i="7"/>
  <c r="C7" i="7"/>
  <c r="E5" i="7"/>
  <c r="C6" i="7"/>
  <c r="E8" i="7"/>
  <c r="I6" i="7"/>
  <c r="I5" i="7"/>
  <c r="I7" i="7"/>
  <c r="H4" i="7"/>
  <c r="J5" i="7"/>
  <c r="J7" i="7"/>
  <c r="I8" i="7"/>
  <c r="J6" i="7"/>
  <c r="C7" i="4"/>
  <c r="M8" i="10" l="1"/>
  <c r="M9" i="10"/>
  <c r="L6" i="10"/>
  <c r="M6" i="10" s="1"/>
  <c r="J6" i="10"/>
  <c r="J4" i="7"/>
  <c r="I4"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<sst xmlns="http://schemas.openxmlformats.org/spreadsheetml/2006/main" count="695" uniqueCount="67">
  <si>
    <t>Product</t>
  </si>
  <si>
    <t>Discount Band</t>
  </si>
  <si>
    <t>Units Sold</t>
  </si>
  <si>
    <t>Manufacturing Price</t>
  </si>
  <si>
    <t>Sale Price</t>
  </si>
  <si>
    <t>Gross Sales</t>
  </si>
  <si>
    <t>Discounts</t>
  </si>
  <si>
    <t xml:space="preserve"> Sales</t>
  </si>
  <si>
    <t>COGS</t>
  </si>
  <si>
    <t>Profit</t>
  </si>
  <si>
    <t>Carretera</t>
  </si>
  <si>
    <t>None</t>
  </si>
  <si>
    <t>Paseo</t>
  </si>
  <si>
    <t>Velo</t>
  </si>
  <si>
    <t>VTT</t>
  </si>
  <si>
    <t>Amarilla</t>
  </si>
  <si>
    <t>Low</t>
  </si>
  <si>
    <t>Montana</t>
  </si>
  <si>
    <t>QUICK STATISTICS</t>
  </si>
  <si>
    <t>Average</t>
  </si>
  <si>
    <t>Median</t>
  </si>
  <si>
    <t>Min</t>
  </si>
  <si>
    <t>Max</t>
  </si>
  <si>
    <t>Range</t>
  </si>
  <si>
    <t>First Q</t>
  </si>
  <si>
    <t>Third Q</t>
  </si>
  <si>
    <t>Distinct count of products</t>
  </si>
  <si>
    <t>EXPLORATORY DATA ANALYS</t>
  </si>
  <si>
    <t>SALES SUMIFS</t>
  </si>
  <si>
    <t>SALES ANALYSIS WITH PIVOT</t>
  </si>
  <si>
    <t>Government</t>
  </si>
  <si>
    <t>Germany</t>
  </si>
  <si>
    <t>December</t>
  </si>
  <si>
    <t>June</t>
  </si>
  <si>
    <t>Canada</t>
  </si>
  <si>
    <t>November</t>
  </si>
  <si>
    <t>France</t>
  </si>
  <si>
    <t>September</t>
  </si>
  <si>
    <t>February</t>
  </si>
  <si>
    <t>Mexico</t>
  </si>
  <si>
    <t>March</t>
  </si>
  <si>
    <t>October</t>
  </si>
  <si>
    <t>April</t>
  </si>
  <si>
    <t>United States of America</t>
  </si>
  <si>
    <t>August</t>
  </si>
  <si>
    <t>July</t>
  </si>
  <si>
    <t>Segment</t>
  </si>
  <si>
    <t>Country</t>
  </si>
  <si>
    <t>Date</t>
  </si>
  <si>
    <t>Month Number</t>
  </si>
  <si>
    <t>Month Name</t>
  </si>
  <si>
    <t>Year</t>
  </si>
  <si>
    <t>Coutry</t>
  </si>
  <si>
    <t>Unit sale</t>
  </si>
  <si>
    <t>Row Labels</t>
  </si>
  <si>
    <t>Grand Total</t>
  </si>
  <si>
    <t>Sum of Units Sold</t>
  </si>
  <si>
    <t>Sum of Profit</t>
  </si>
  <si>
    <t>Sum of Units Sold2</t>
  </si>
  <si>
    <t>ANOMALIES</t>
  </si>
  <si>
    <t>CATEGORY REPORT</t>
  </si>
  <si>
    <t>COUNT</t>
  </si>
  <si>
    <t>Pick a country</t>
  </si>
  <si>
    <t>Number Of transaction</t>
  </si>
  <si>
    <t>Total</t>
  </si>
  <si>
    <t>Sales</t>
  </si>
  <si>
    <t>Targeted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</si>
</sst>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Rp&quot;#,##0;[Red]\-&quot;Rp&quot;#,##0"/>
    <numFmt numFmtId="42" formatCode="_-&quot;Rp&quot;* #,##0_-;\-&quot;Rp&quot;* #,##0_-;_-&quot;Rp&quot;* &quot;-&quot;_-;_-@_-"/>
    <numFmt numFmtId="164" formatCode="_-[$$-409]* #,##0.00_ ;_-[$$-409]* \-#,##0.00\ ;_-[$$-409]* &quot;-&quot;??_ ;_-@_ "/>
  </numFmts>
  <fonts count="8" x14ac:knownFonts="1">
    <font>
      <sz val="11"/>
      <color theme="1"/>
      <name val="Calibri"/>
      <family val="2"/>
      <scheme val="minor"/>
    </font>
    <font>
      <b/>
      <sz val="11"/>
      <color theme="1"/>
      <name val="Calibri"/>
      <family val="2"/>
      <scheme val="minor"/>
    </font>
    <font>
      <b/>
      <sz val="11"/>
      <color theme="0"/>
      <name val="Calibri"/>
      <family val="2"/>
      <scheme val="minor"/>
    </font>
    <font>
      <sz val="11"/>
      <color theme="2" tint="-0.499984740745262"/>
      <name val="Calibri"/>
      <family val="2"/>
      <scheme val="minor"/>
    </font>
    <font>
      <sz val="11"/>
      <color theme="4" tint="0.79998168889431442"/>
      <name val="Calibri"/>
      <family val="2"/>
      <scheme val="minor"/>
    </font>
    <font>
      <sz val="11"/>
      <color theme="1"/>
      <name val="Calibri"/>
      <family val="2"/>
      <scheme val="minor"/>
    </font>
    <font>
      <sz val="11"/>
      <color theme="0"/>
      <name val="Calibri"/>
      <family val="2"/>
      <scheme val="minor"/>
    </font>
    <font>
      <b/>
      <sz val="20"/>
      <color theme="1"/>
      <name val="Calibri"/>
      <family val="2"/>
      <scheme val="minor"/>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theme="4" tint="0.39997558519241921"/>
        <bgColor indexed="64"/>
      </patternFill>
    </fill>
    <fill>
      <patternFill patternType="solid">
        <fgColor theme="7" tint="0.39997558519241921"/>
        <bgColor indexed="64"/>
      </patternFill>
    </fill>
  </fills>
  <borders count="14">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s>
  <cellStyleXfs count="2">
    <xf numFmtId="0" fontId="0" fillId="0" borderId="0"/>
    <xf numFmtId="42" fontId="5" fillId="0" borderId="0" applyFont="0" applyFill="0" applyBorder="0" applyAlignment="0" applyProtection="0"/>
  </cellStyleXfs>
  <cellXfs count="62">
    <xf numFmtId="0" fontId="0" fillId="0" borderId="0" xfId="0"/>
    <xf numFmtId="0" fontId="2" fillId="2" borderId="1" xfId="0" applyFont="1" applyFill="1" applyBorder="1"/>
    <xf numFmtId="0" fontId="2" fillId="2" borderId="2" xfId="0" applyFont="1" applyFill="1" applyBorder="1"/>
    <xf numFmtId="0" fontId="0" fillId="3" borderId="2" xfId="0" applyFill="1" applyBorder="1"/>
    <xf numFmtId="0" fontId="0" fillId="0" borderId="2" xfId="0" applyBorder="1"/>
    <xf numFmtId="6" fontId="0" fillId="3" borderId="2" xfId="0" applyNumberFormat="1" applyFill="1" applyBorder="1"/>
    <xf numFmtId="6" fontId="0" fillId="0" borderId="2" xfId="0" applyNumberFormat="1" applyBorder="1"/>
    <xf numFmtId="0" fontId="0" fillId="3" borderId="1" xfId="0" applyFill="1" applyBorder="1"/>
    <xf numFmtId="0" fontId="0" fillId="0" borderId="1" xfId="0" applyBorder="1"/>
    <xf numFmtId="0" fontId="2" fillId="2" borderId="3" xfId="0" applyFont="1" applyFill="1" applyBorder="1"/>
    <xf numFmtId="0" fontId="0" fillId="3" borderId="4" xfId="0" applyFill="1" applyBorder="1"/>
    <xf numFmtId="0" fontId="0" fillId="3" borderId="3" xfId="0" applyFill="1" applyBorder="1"/>
    <xf numFmtId="0" fontId="0" fillId="0" borderId="0" xfId="0" applyAlignment="1">
      <alignment horizontal="center"/>
    </xf>
    <xf numFmtId="164" fontId="0" fillId="0" borderId="0" xfId="0" applyNumberFormat="1"/>
    <xf numFmtId="0" fontId="0" fillId="4" borderId="0" xfId="0" applyFill="1"/>
    <xf numFmtId="164" fontId="3" fillId="0" borderId="0" xfId="0" applyNumberFormat="1" applyFont="1"/>
    <xf numFmtId="0" fontId="0" fillId="0" borderId="0" xfId="0" pivotButton="1"/>
    <xf numFmtId="0" fontId="0" fillId="0" borderId="0" xfId="0" applyAlignment="1">
      <alignment horizontal="left"/>
    </xf>
    <xf numFmtId="0" fontId="1" fillId="0" borderId="0" xfId="0" applyFont="1" applyAlignment="1">
      <alignment horizontal="center"/>
    </xf>
    <xf numFmtId="0" fontId="4" fillId="0" borderId="0" xfId="0" applyFont="1"/>
    <xf numFmtId="164" fontId="0" fillId="3" borderId="1" xfId="1" applyNumberFormat="1" applyFont="1" applyFill="1" applyBorder="1"/>
    <xf numFmtId="164" fontId="0" fillId="3" borderId="3" xfId="1" applyNumberFormat="1" applyFont="1" applyFill="1" applyBorder="1"/>
    <xf numFmtId="164" fontId="0" fillId="0" borderId="1" xfId="1" applyNumberFormat="1" applyFont="1" applyBorder="1"/>
    <xf numFmtId="164" fontId="0" fillId="3" borderId="4" xfId="1" applyNumberFormat="1" applyFont="1" applyFill="1" applyBorder="1"/>
    <xf numFmtId="0" fontId="0" fillId="0" borderId="0" xfId="0" applyAlignment="1">
      <alignment horizontal="left" indent="1"/>
    </xf>
    <xf numFmtId="0" fontId="1" fillId="0" borderId="0" xfId="0" applyFont="1" applyAlignment="1">
      <alignment horizontal="center"/>
    </xf>
    <xf numFmtId="0" fontId="0" fillId="0" borderId="0" xfId="0" applyAlignment="1">
      <alignment horizontal="center"/>
    </xf>
    <xf numFmtId="0" fontId="2" fillId="2" borderId="3"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center"/>
    </xf>
    <xf numFmtId="0" fontId="0" fillId="3" borderId="1" xfId="0" applyFill="1" applyBorder="1" applyAlignment="1">
      <alignment horizontal="center"/>
    </xf>
    <xf numFmtId="0" fontId="0" fillId="3" borderId="3" xfId="0" applyFill="1" applyBorder="1" applyAlignment="1">
      <alignment horizontal="center"/>
    </xf>
    <xf numFmtId="0" fontId="0" fillId="0" borderId="1" xfId="0" applyBorder="1" applyAlignment="1">
      <alignment horizontal="center"/>
    </xf>
    <xf numFmtId="0" fontId="0" fillId="3" borderId="4" xfId="0" applyFill="1" applyBorder="1" applyAlignment="1">
      <alignment horizontal="center"/>
    </xf>
    <xf numFmtId="0" fontId="0" fillId="0" borderId="0" xfId="0" applyAlignment="1">
      <alignment horizontal="right"/>
    </xf>
    <xf numFmtId="0" fontId="1" fillId="0" borderId="0" xfId="0" applyFont="1" applyAlignment="1">
      <alignment horizontal="left"/>
    </xf>
    <xf numFmtId="0" fontId="1" fillId="0" borderId="0" xfId="0" applyFont="1"/>
    <xf numFmtId="0" fontId="7" fillId="0" borderId="0" xfId="0" applyFont="1" applyAlignment="1">
      <alignment horizontal="left" vertical="center"/>
    </xf>
    <xf numFmtId="0" fontId="7" fillId="0" borderId="0" xfId="0" applyFont="1" applyAlignment="1">
      <alignment vertical="center"/>
    </xf>
    <xf numFmtId="0" fontId="1" fillId="0" borderId="0" xfId="0" applyFont="1" applyAlignment="1"/>
    <xf numFmtId="0" fontId="1" fillId="0" borderId="0" xfId="0" applyFont="1" applyAlignment="1">
      <alignment horizontal="left" vertical="center"/>
    </xf>
    <xf numFmtId="0" fontId="6" fillId="0" borderId="0" xfId="0" applyFont="1" applyFill="1"/>
    <xf numFmtId="0" fontId="6" fillId="0" borderId="1" xfId="0" applyFont="1" applyFill="1" applyBorder="1"/>
    <xf numFmtId="0" fontId="0" fillId="0" borderId="1" xfId="0" applyFill="1" applyBorder="1"/>
    <xf numFmtId="0" fontId="0" fillId="0" borderId="0" xfId="0" applyFill="1"/>
    <xf numFmtId="0" fontId="0" fillId="0" borderId="5" xfId="0" applyBorder="1"/>
    <xf numFmtId="0" fontId="0" fillId="0" borderId="0" xfId="0" applyBorder="1"/>
    <xf numFmtId="0" fontId="0" fillId="0" borderId="6" xfId="0" applyBorder="1"/>
    <xf numFmtId="0" fontId="0" fillId="0" borderId="7" xfId="0" applyBorder="1"/>
    <xf numFmtId="0" fontId="1" fillId="0" borderId="8" xfId="0" applyFont="1" applyBorder="1"/>
    <xf numFmtId="0" fontId="0" fillId="0" borderId="0" xfId="0" applyBorder="1" applyAlignment="1">
      <alignment horizontal="center"/>
    </xf>
    <xf numFmtId="0" fontId="0" fillId="0" borderId="6" xfId="0" applyBorder="1" applyAlignment="1">
      <alignment horizontal="center"/>
    </xf>
    <xf numFmtId="0" fontId="1" fillId="0" borderId="10" xfId="0" applyFont="1" applyBorder="1"/>
    <xf numFmtId="0" fontId="0" fillId="0" borderId="10" xfId="0" applyBorder="1" applyAlignment="1">
      <alignment horizontal="center"/>
    </xf>
    <xf numFmtId="0" fontId="1" fillId="0" borderId="11" xfId="0" applyFont="1" applyBorder="1"/>
    <xf numFmtId="0" fontId="0" fillId="5" borderId="12" xfId="0" applyFont="1" applyFill="1" applyBorder="1"/>
    <xf numFmtId="0" fontId="0" fillId="0" borderId="12" xfId="0" applyBorder="1"/>
    <xf numFmtId="0" fontId="0" fillId="0" borderId="13" xfId="0" applyBorder="1"/>
    <xf numFmtId="0" fontId="1" fillId="0" borderId="0" xfId="0" applyFont="1" applyBorder="1" applyAlignment="1">
      <alignment horizontal="center"/>
    </xf>
    <xf numFmtId="0" fontId="1" fillId="0" borderId="6" xfId="0" applyFont="1" applyBorder="1" applyAlignment="1">
      <alignment horizontal="center"/>
    </xf>
    <xf numFmtId="164" fontId="0" fillId="0" borderId="8" xfId="0" applyNumberFormat="1" applyBorder="1" applyAlignment="1">
      <alignment horizontal="center"/>
    </xf>
    <xf numFmtId="164" fontId="0" fillId="0" borderId="9" xfId="1" applyNumberFormat="1" applyFont="1" applyBorder="1" applyAlignment="1">
      <alignment horizontal="center"/>
    </xf>
  </cellXfs>
  <cellStyles count="2">
    <cellStyle name="Currency [0]" xfId="1" builtinId="7"/>
    <cellStyle name="Normal" xfId="0" builtinId="0"/>
  </cellStyles>
  <dxfs count="10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patternType="solid">
          <fgColor theme="4" tint="0.79998168889431442"/>
          <bgColor theme="4" tint="0.79998168889431442"/>
        </patternFill>
      </fill>
      <alignment horizont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center" textRotation="0" wrapText="0" indent="0" justifyLastLine="0" shrinkToFit="0" readingOrder="0"/>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alignment horizontal="center" textRotation="0" wrapText="0" indent="0" justifyLastLine="0" shrinkToFit="0" readingOrder="0"/>
      <border diagonalUp="0" diagonalDown="0" outline="0">
        <left/>
        <right/>
        <top style="thin">
          <color theme="4" tint="0.39997558519241921"/>
        </top>
        <bottom style="thin">
          <color theme="4" tint="0.39997558519241921"/>
        </bottom>
      </border>
    </dxf>
    <dxf>
      <font>
        <color theme="4" tint="0.79998168889431442"/>
      </font>
    </dxf>
    <dxf>
      <fill>
        <patternFill patternType="none">
          <bgColor auto="1"/>
        </patternFill>
      </fill>
    </dxf>
    <dxf>
      <font>
        <color theme="4" tint="0.59999389629810485"/>
      </font>
    </dxf>
    <dxf>
      <fill>
        <patternFill patternType="solid">
          <bgColor theme="4" tint="0.59999389629810485"/>
        </patternFill>
      </fill>
    </dxf>
    <dxf>
      <font>
        <color theme="4" tint="-0.249977111117893"/>
      </font>
    </dxf>
    <dxf>
      <numFmt numFmtId="164" formatCode="_-[$$-409]* #,##0.00_ ;_-[$$-409]* \-#,##0.00\ ;_-[$$-409]* &quot;-&quot;??_ ;_-@_ "/>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numFmt numFmtId="164" formatCode="_-[$$-409]* #,##0.00_ ;_-[$$-409]* \-#,##0.00\ ;_-[$$-409]* &quot;-&quot;??_ ;_-@_ "/>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numFmt numFmtId="164" formatCode="_-[$$-409]* #,##0.00_ ;_-[$$-409]* \-#,##0.00\ ;_-[$$-409]* &quot;-&quot;??_ ;_-@_ "/>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border diagonalUp="0" diagonalDown="0" outline="0">
        <left/>
        <right/>
        <top style="thin">
          <color theme="4" tint="0.39997558519241921"/>
        </top>
        <bottom style="thin">
          <color theme="4" tint="0.39997558519241921"/>
        </bottom>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color theme="4" tint="0.79998168889431442"/>
      </font>
    </dxf>
    <dxf>
      <fill>
        <patternFill patternType="none">
          <bgColor auto="1"/>
        </patternFill>
      </fill>
    </dxf>
    <dxf>
      <font>
        <color theme="4" tint="0.59999389629810485"/>
      </font>
    </dxf>
    <dxf>
      <fill>
        <patternFill patternType="solid">
          <bgColor theme="4" tint="0.59999389629810485"/>
        </patternFill>
      </fill>
    </dxf>
    <dxf>
      <font>
        <color theme="4" tint="-0.249977111117893"/>
      </font>
    </dxf>
    <dxf>
      <numFmt numFmtId="164" formatCode="_-[$$-409]* #,##0.00_ ;_-[$$-409]* \-#,##0.00\ ;_-[$$-409]* &quot;-&quot;??_ ;_-@_ "/>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left style="thin">
          <color theme="4" tint="0.39997558519241921"/>
        </left>
        <top style="thin">
          <color theme="4" tint="0.39997558519241921"/>
        </top>
        <bottom style="thin">
          <color theme="4" tint="0.39997558519241921"/>
        </bottom>
      </border>
    </dxf>
    <dxf>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8293050129815556"/>
          <c:y val="1.6439745945498394E-2"/>
          <c:w val="0.66343036760534801"/>
          <c:h val="0.6281769101220922"/>
        </c:manualLayout>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ANOMALIES!$L$4:$L$30</c:f>
              <c:numCache>
                <c:formatCode>_-[$$-409]* #,##0.00_ ;_-[$$-409]* \-#,##0.00\ ;_-[$$-409]* "-"??_ ;_-@_ </c:formatCode>
                <c:ptCount val="27"/>
                <c:pt idx="0">
                  <c:v>1513</c:v>
                </c:pt>
                <c:pt idx="1">
                  <c:v>1006</c:v>
                </c:pt>
                <c:pt idx="2">
                  <c:v>1725</c:v>
                </c:pt>
                <c:pt idx="3">
                  <c:v>1513</c:v>
                </c:pt>
                <c:pt idx="4">
                  <c:v>1006</c:v>
                </c:pt>
                <c:pt idx="5">
                  <c:v>1527</c:v>
                </c:pt>
                <c:pt idx="6">
                  <c:v>2750</c:v>
                </c:pt>
                <c:pt idx="7">
                  <c:v>1210</c:v>
                </c:pt>
                <c:pt idx="8">
                  <c:v>1397</c:v>
                </c:pt>
                <c:pt idx="9">
                  <c:v>2155</c:v>
                </c:pt>
                <c:pt idx="10">
                  <c:v>2155</c:v>
                </c:pt>
                <c:pt idx="11">
                  <c:v>943.5</c:v>
                </c:pt>
                <c:pt idx="12">
                  <c:v>1397</c:v>
                </c:pt>
                <c:pt idx="13">
                  <c:v>2852</c:v>
                </c:pt>
                <c:pt idx="14">
                  <c:v>2852</c:v>
                </c:pt>
                <c:pt idx="15">
                  <c:v>2966</c:v>
                </c:pt>
                <c:pt idx="16">
                  <c:v>2877</c:v>
                </c:pt>
                <c:pt idx="17">
                  <c:v>2877</c:v>
                </c:pt>
                <c:pt idx="18">
                  <c:v>266</c:v>
                </c:pt>
                <c:pt idx="19">
                  <c:v>1940</c:v>
                </c:pt>
                <c:pt idx="20">
                  <c:v>2966</c:v>
                </c:pt>
                <c:pt idx="21">
                  <c:v>1797</c:v>
                </c:pt>
                <c:pt idx="22">
                  <c:v>1642</c:v>
                </c:pt>
                <c:pt idx="23">
                  <c:v>274</c:v>
                </c:pt>
                <c:pt idx="24">
                  <c:v>3450</c:v>
                </c:pt>
                <c:pt idx="25">
                  <c:v>274</c:v>
                </c:pt>
                <c:pt idx="26">
                  <c:v>2177</c:v>
                </c:pt>
              </c:numCache>
            </c:numRef>
          </c:xVal>
          <c:yVal>
            <c:numRef>
              <c:f>ANOMALIES!$M$4:$M$30</c:f>
              <c:numCache>
                <c:formatCode>_-[$$-409]* #,##0.00_ ;_-[$$-409]* \-#,##0.00\ ;_-[$$-409]* "-"??_ ;_-@_ </c:formatCode>
                <c:ptCount val="27"/>
                <c:pt idx="0">
                  <c:v>136170</c:v>
                </c:pt>
                <c:pt idx="1">
                  <c:v>90540</c:v>
                </c:pt>
                <c:pt idx="2">
                  <c:v>155250</c:v>
                </c:pt>
                <c:pt idx="3">
                  <c:v>136170</c:v>
                </c:pt>
                <c:pt idx="4">
                  <c:v>90540</c:v>
                </c:pt>
                <c:pt idx="5">
                  <c:v>137430</c:v>
                </c:pt>
                <c:pt idx="6">
                  <c:v>247500</c:v>
                </c:pt>
                <c:pt idx="7">
                  <c:v>104665</c:v>
                </c:pt>
                <c:pt idx="8">
                  <c:v>120840.5</c:v>
                </c:pt>
                <c:pt idx="9">
                  <c:v>186407.5</c:v>
                </c:pt>
                <c:pt idx="10">
                  <c:v>186407.5</c:v>
                </c:pt>
                <c:pt idx="11">
                  <c:v>81612.75</c:v>
                </c:pt>
                <c:pt idx="12">
                  <c:v>120840.5</c:v>
                </c:pt>
                <c:pt idx="13">
                  <c:v>236716</c:v>
                </c:pt>
                <c:pt idx="14">
                  <c:v>236716</c:v>
                </c:pt>
                <c:pt idx="15">
                  <c:v>246178</c:v>
                </c:pt>
                <c:pt idx="16">
                  <c:v>238791</c:v>
                </c:pt>
                <c:pt idx="17">
                  <c:v>238791</c:v>
                </c:pt>
                <c:pt idx="18">
                  <c:v>22078</c:v>
                </c:pt>
                <c:pt idx="19">
                  <c:v>161020</c:v>
                </c:pt>
                <c:pt idx="20">
                  <c:v>246178</c:v>
                </c:pt>
                <c:pt idx="21">
                  <c:v>142861.5</c:v>
                </c:pt>
                <c:pt idx="22">
                  <c:v>130539</c:v>
                </c:pt>
                <c:pt idx="23">
                  <c:v>20824</c:v>
                </c:pt>
                <c:pt idx="24">
                  <c:v>262200</c:v>
                </c:pt>
                <c:pt idx="25">
                  <c:v>20824</c:v>
                </c:pt>
                <c:pt idx="26">
                  <c:v>165452</c:v>
                </c:pt>
              </c:numCache>
            </c:numRef>
          </c:yVal>
          <c:smooth val="0"/>
          <c:extLst>
            <c:ext xmlns:c16="http://schemas.microsoft.com/office/drawing/2014/chart" uri="{C3380CC4-5D6E-409C-BE32-E72D297353CC}">
              <c16:uniqueId val="{00000000-A843-4515-B0D3-470C2EDDB4CC}"/>
            </c:ext>
          </c:extLst>
        </c:ser>
        <c:dLbls>
          <c:showLegendKey val="0"/>
          <c:showVal val="0"/>
          <c:showCatName val="0"/>
          <c:showSerName val="0"/>
          <c:showPercent val="0"/>
          <c:showBubbleSize val="0"/>
        </c:dLbls>
        <c:axId val="1133731488"/>
        <c:axId val="1133729568"/>
      </c:scatterChart>
      <c:valAx>
        <c:axId val="1133731488"/>
        <c:scaling>
          <c:orientation val="minMax"/>
        </c:scaling>
        <c:delete val="0"/>
        <c:axPos val="b"/>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729568"/>
        <c:crosses val="autoZero"/>
        <c:crossBetween val="midCat"/>
      </c:valAx>
      <c:valAx>
        <c:axId val="1133729568"/>
        <c:scaling>
          <c:orientation val="minMax"/>
        </c:scaling>
        <c:delete val="0"/>
        <c:axPos val="l"/>
        <c:majorGridlines>
          <c:spPr>
            <a:ln w="9525" cap="flat" cmpd="sng" algn="ctr">
              <a:solidFill>
                <a:schemeClr val="tx1">
                  <a:lumMod val="15000"/>
                  <a:lumOff val="85000"/>
                </a:schemeClr>
              </a:solidFill>
              <a:round/>
            </a:ln>
            <a:effectLst/>
          </c:spPr>
        </c:majorGridlines>
        <c:numFmt formatCode="_-[$$-409]* #,##0.00_ ;_-[$$-409]* \-#,##0.00\ ;_-[$$-409]* &quot;-&quot;??_ ;_-@_ "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373148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plotArea>
      <cx:plotAreaRegion>
        <cx:series layoutId="boxWhisker" uniqueId="{F9D2D99C-AF6E-4F9C-B682-127E0BF2A660}">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_xlchart.v1.1</cx:f>
      </cx:strDim>
      <cx:numDim type="val">
        <cx:f>_xlchart.v1.2</cx:f>
      </cx:numDim>
    </cx:data>
    <cx:data id="1">
      <cx:strDim type="cat">
        <cx:f>_xlchart.v1.1</cx:f>
      </cx:strDim>
      <cx:numDim type="val">
        <cx:f>_xlchart.v1.3</cx:f>
      </cx:numDim>
    </cx:data>
  </cx:chartData>
  <cx:chart>
    <cx:title pos="t" align="ctr" overlay="0"/>
    <cx:plotArea>
      <cx:plotAreaRegion>
        <cx:series layoutId="boxWhisker" uniqueId="{4B1F357C-3953-44A0-916E-B4D1CE00F49B}">
          <cx:dataId val="0"/>
          <cx:layoutPr>
            <cx:visibility meanLine="0" meanMarker="1" nonoutliers="0" outliers="1"/>
            <cx:statistics quartileMethod="exclusive"/>
          </cx:layoutPr>
        </cx:series>
        <cx:series layoutId="boxWhisker" uniqueId="{77B92BEF-0B76-40FC-91AA-CF9B1B98774F}">
          <cx:spPr>
            <a:solidFill>
              <a:schemeClr val="accent1">
                <a:lumMod val="75000"/>
              </a:schemeClr>
            </a:solidFill>
          </cx:spPr>
          <cx:dataId val="1"/>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spPr>
    <a:solidFill>
      <a:schemeClr val="accent3">
        <a:lumMod val="20000"/>
        <a:lumOff val="80000"/>
      </a:schemeClr>
    </a:solid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5</xdr:col>
      <xdr:colOff>403860</xdr:colOff>
      <xdr:row>11</xdr:row>
      <xdr:rowOff>38101</xdr:rowOff>
    </xdr:from>
    <xdr:to>
      <xdr:col>8</xdr:col>
      <xdr:colOff>403860</xdr:colOff>
      <xdr:row>15</xdr:row>
      <xdr:rowOff>60961</xdr:rowOff>
    </xdr:to>
    <mc:AlternateContent xmlns:mc="http://schemas.openxmlformats.org/markup-compatibility/2006" xmlns:a14="http://schemas.microsoft.com/office/drawing/2010/main">
      <mc:Choice Requires="a14">
        <xdr:graphicFrame macro="">
          <xdr:nvGraphicFramePr>
            <xdr:cNvPr id="2" name="Discount Band">
              <a:extLst>
                <a:ext uri="{FF2B5EF4-FFF2-40B4-BE49-F238E27FC236}">
                  <a16:creationId xmlns:a16="http://schemas.microsoft.com/office/drawing/2014/main" id="{8CD5BB3E-B373-263E-485C-BD751DE3F4A7}"/>
                </a:ext>
              </a:extLst>
            </xdr:cNvPr>
            <xdr:cNvGraphicFramePr/>
          </xdr:nvGraphicFramePr>
          <xdr:xfrm>
            <a:off x="0" y="0"/>
            <a:ext cx="0" cy="0"/>
          </xdr:xfrm>
          <a:graphic>
            <a:graphicData uri="http://schemas.microsoft.com/office/drawing/2010/slicer">
              <sle:slicer xmlns:sle="http://schemas.microsoft.com/office/drawing/2010/slicer" name="Discount Band"/>
            </a:graphicData>
          </a:graphic>
        </xdr:graphicFrame>
      </mc:Choice>
      <mc:Fallback xmlns="">
        <xdr:sp macro="" textlink="">
          <xdr:nvSpPr>
            <xdr:cNvPr id="0" name=""/>
            <xdr:cNvSpPr>
              <a:spLocks noTextEdit="1"/>
            </xdr:cNvSpPr>
          </xdr:nvSpPr>
          <xdr:spPr>
            <a:xfrm>
              <a:off x="4914900" y="2049781"/>
              <a:ext cx="1828800" cy="754380"/>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17</xdr:col>
      <xdr:colOff>342900</xdr:colOff>
      <xdr:row>2</xdr:row>
      <xdr:rowOff>76201</xdr:rowOff>
    </xdr:from>
    <xdr:to>
      <xdr:col>27</xdr:col>
      <xdr:colOff>266699</xdr:colOff>
      <xdr:row>29</xdr:row>
      <xdr:rowOff>76201</xdr:rowOff>
    </xdr:to>
    <xdr:graphicFrame macro="">
      <xdr:nvGraphicFramePr>
        <xdr:cNvPr id="3" name="Chart 2">
          <a:extLst>
            <a:ext uri="{FF2B5EF4-FFF2-40B4-BE49-F238E27FC236}">
              <a16:creationId xmlns:a16="http://schemas.microsoft.com/office/drawing/2014/main" id="{81C85630-49AF-B2E1-86C3-6332FA0F72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427264</xdr:colOff>
      <xdr:row>31</xdr:row>
      <xdr:rowOff>133351</xdr:rowOff>
    </xdr:from>
    <xdr:to>
      <xdr:col>13</xdr:col>
      <xdr:colOff>190500</xdr:colOff>
      <xdr:row>47</xdr:row>
      <xdr:rowOff>180159</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628D1510-12B6-5E99-CA24-1BAE5109CA9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523264" y="6038851"/>
              <a:ext cx="2011136" cy="3094808"/>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24492</xdr:colOff>
      <xdr:row>31</xdr:row>
      <xdr:rowOff>117022</xdr:rowOff>
    </xdr:from>
    <xdr:to>
      <xdr:col>9</xdr:col>
      <xdr:colOff>476249</xdr:colOff>
      <xdr:row>47</xdr:row>
      <xdr:rowOff>155121</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29B98F47-F99C-2E1B-1D9E-487C72FD7885}"/>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634092" y="6022522"/>
              <a:ext cx="5328557" cy="3086099"/>
            </a:xfrm>
            <a:prstGeom prst="rect">
              <a:avLst/>
            </a:prstGeom>
            <a:solidFill>
              <a:prstClr val="white"/>
            </a:solidFill>
            <a:ln w="1">
              <a:solidFill>
                <a:prstClr val="green"/>
              </a:solidFill>
            </a:ln>
          </xdr:spPr>
          <xdr:txBody>
            <a:bodyPr vertOverflow="clip" horzOverflow="clip"/>
            <a:lstStyle/>
            <a:p>
              <a:r>
                <a:rPr lang="en-ID"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idwa" refreshedDate="45661.396339814812" createdVersion="8" refreshedVersion="8" minRefreshableVersion="3" recordCount="27" xr:uid="{3B6017C4-2E55-40A6-8065-C41412770102}">
  <cacheSource type="worksheet">
    <worksheetSource name="data"/>
  </cacheSource>
  <cacheFields count="16">
    <cacheField name="Segment" numFmtId="0">
      <sharedItems count="1">
        <s v="Government"/>
      </sharedItems>
    </cacheField>
    <cacheField name="Country" numFmtId="0">
      <sharedItems count="5">
        <s v="Germany"/>
        <s v="Canada"/>
        <s v="France"/>
        <s v="Mexico"/>
        <s v="United States of America"/>
      </sharedItems>
    </cacheField>
    <cacheField name="Product" numFmtId="0">
      <sharedItems count="6">
        <s v="Carretera"/>
        <s v="Paseo"/>
        <s v="Velo"/>
        <s v="VTT"/>
        <s v="Amarilla"/>
        <s v="Montana"/>
      </sharedItems>
    </cacheField>
    <cacheField name="Discount Band" numFmtId="0">
      <sharedItems count="2">
        <s v="None"/>
        <s v="Low"/>
      </sharedItems>
    </cacheField>
    <cacheField name="Manufacturing Price" numFmtId="0">
      <sharedItems containsSemiMixedTypes="0" containsString="0" containsNumber="1" containsInteger="1" minValue="3" maxValue="260" count="6">
        <n v="3"/>
        <n v="10"/>
        <n v="120"/>
        <n v="250"/>
        <n v="260"/>
        <n v="5"/>
      </sharedItems>
    </cacheField>
    <cacheField name="Sale Price" numFmtId="0">
      <sharedItems containsSemiMixedTypes="0" containsString="0" containsNumber="1" containsInteger="1" minValue="350" maxValue="350" count="1">
        <n v="350"/>
      </sharedItems>
    </cacheField>
    <cacheField name="Gross Sales" numFmtId="0">
      <sharedItems containsSemiMixedTypes="0" containsString="0" containsNumber="1" containsInteger="1" minValue="93100" maxValue="1207500" count="19">
        <n v="529550"/>
        <n v="352100"/>
        <n v="603750"/>
        <n v="534450"/>
        <n v="962500"/>
        <n v="423500"/>
        <n v="488950"/>
        <n v="754250"/>
        <n v="330225"/>
        <n v="998200"/>
        <n v="1038100"/>
        <n v="1006950"/>
        <n v="93100"/>
        <n v="679000"/>
        <n v="628950"/>
        <n v="574700"/>
        <n v="95900"/>
        <n v="1207500"/>
        <n v="761950"/>
      </sharedItems>
    </cacheField>
    <cacheField name="Discounts" numFmtId="0">
      <sharedItems containsSemiMixedTypes="0" containsString="0" containsNumber="1" minValue="0" maxValue="48300" count="15">
        <n v="0"/>
        <n v="4235"/>
        <n v="4889.5"/>
        <n v="7542.5"/>
        <n v="3302.25"/>
        <n v="19964"/>
        <n v="20762"/>
        <n v="20139"/>
        <n v="1862"/>
        <n v="13580"/>
        <n v="18868.5"/>
        <n v="17241"/>
        <n v="3836"/>
        <n v="48300"/>
        <n v="30478"/>
      </sharedItems>
    </cacheField>
    <cacheField name="COGS" numFmtId="0">
      <sharedItems containsSemiMixedTypes="0" containsString="0" containsNumber="1" containsInteger="1" minValue="69160" maxValue="897000" count="19">
        <n v="393380"/>
        <n v="261560"/>
        <n v="448500"/>
        <n v="397020"/>
        <n v="715000"/>
        <n v="314600"/>
        <n v="363220"/>
        <n v="560300"/>
        <n v="245310"/>
        <n v="741520"/>
        <n v="771160"/>
        <n v="748020"/>
        <n v="69160"/>
        <n v="504400"/>
        <n v="467220"/>
        <n v="426920"/>
        <n v="71240"/>
        <n v="897000"/>
        <n v="566020"/>
      </sharedItems>
    </cacheField>
    <cacheField name=" Sales" numFmtId="0">
      <sharedItems containsSemiMixedTypes="0" containsString="0" containsNumber="1" minValue="91238" maxValue="1159200"/>
    </cacheField>
    <cacheField name="Units Sold" numFmtId="0">
      <sharedItems containsSemiMixedTypes="0" containsString="0" containsNumber="1" minValue="266" maxValue="3450" count="19">
        <n v="1513"/>
        <n v="1006"/>
        <n v="1725"/>
        <n v="1527"/>
        <n v="2750"/>
        <n v="1210"/>
        <n v="1397"/>
        <n v="2155"/>
        <n v="943.5"/>
        <n v="2852"/>
        <n v="2966"/>
        <n v="2877"/>
        <n v="266"/>
        <n v="1940"/>
        <n v="1797"/>
        <n v="1642"/>
        <n v="274"/>
        <n v="3450"/>
        <n v="2177"/>
      </sharedItems>
    </cacheField>
    <cacheField name="Profit" numFmtId="0">
      <sharedItems containsSemiMixedTypes="0" containsString="0" containsNumber="1" minValue="20824" maxValue="262200"/>
    </cacheField>
    <cacheField name="Date" numFmtId="0">
      <sharedItems containsSemiMixedTypes="0" containsString="0" containsNumber="1" containsInteger="1" minValue="41518" maxValue="41974"/>
    </cacheField>
    <cacheField name="Month Number" numFmtId="0">
      <sharedItems containsSemiMixedTypes="0" containsString="0" containsNumber="1" containsInteger="1" minValue="2" maxValue="12"/>
    </cacheField>
    <cacheField name="Month Name" numFmtId="0">
      <sharedItems/>
    </cacheField>
    <cacheField name="Year" numFmtId="0">
      <sharedItems containsSemiMixedTypes="0" containsString="0" containsNumber="1" containsInteger="1" minValue="2013" maxValue="2014"/>
    </cacheField>
  </cacheFields>
  <extLst>
    <ext xmlns:x14="http://schemas.microsoft.com/office/spreadsheetml/2009/9/main" uri="{725AE2AE-9491-48be-B2B4-4EB974FC3084}">
      <x14:pivotCacheDefinition pivotCacheId="21200918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7">
  <r>
    <x v="0"/>
    <x v="0"/>
    <x v="0"/>
    <x v="0"/>
    <x v="0"/>
    <x v="0"/>
    <x v="0"/>
    <x v="0"/>
    <x v="0"/>
    <n v="529550"/>
    <x v="0"/>
    <n v="136170"/>
    <n v="41974"/>
    <n v="12"/>
    <s v="December"/>
    <n v="2014"/>
  </r>
  <r>
    <x v="0"/>
    <x v="0"/>
    <x v="1"/>
    <x v="0"/>
    <x v="1"/>
    <x v="0"/>
    <x v="1"/>
    <x v="0"/>
    <x v="1"/>
    <n v="352100"/>
    <x v="1"/>
    <n v="90540"/>
    <n v="41791"/>
    <n v="6"/>
    <s v="June"/>
    <n v="2014"/>
  </r>
  <r>
    <x v="0"/>
    <x v="1"/>
    <x v="1"/>
    <x v="0"/>
    <x v="1"/>
    <x v="0"/>
    <x v="2"/>
    <x v="0"/>
    <x v="2"/>
    <n v="603750"/>
    <x v="2"/>
    <n v="155250"/>
    <n v="41579"/>
    <n v="11"/>
    <s v="November"/>
    <n v="2013"/>
  </r>
  <r>
    <x v="0"/>
    <x v="0"/>
    <x v="1"/>
    <x v="0"/>
    <x v="1"/>
    <x v="0"/>
    <x v="0"/>
    <x v="0"/>
    <x v="0"/>
    <n v="529550"/>
    <x v="0"/>
    <n v="136170"/>
    <n v="41974"/>
    <n v="12"/>
    <s v="December"/>
    <n v="2014"/>
  </r>
  <r>
    <x v="0"/>
    <x v="0"/>
    <x v="2"/>
    <x v="0"/>
    <x v="2"/>
    <x v="0"/>
    <x v="1"/>
    <x v="0"/>
    <x v="1"/>
    <n v="352100"/>
    <x v="1"/>
    <n v="90540"/>
    <n v="41791"/>
    <n v="6"/>
    <s v="June"/>
    <n v="2014"/>
  </r>
  <r>
    <x v="0"/>
    <x v="2"/>
    <x v="3"/>
    <x v="0"/>
    <x v="3"/>
    <x v="0"/>
    <x v="3"/>
    <x v="0"/>
    <x v="3"/>
    <n v="534450"/>
    <x v="3"/>
    <n v="137430"/>
    <n v="41518"/>
    <n v="9"/>
    <s v="September"/>
    <n v="2013"/>
  </r>
  <r>
    <x v="0"/>
    <x v="2"/>
    <x v="4"/>
    <x v="0"/>
    <x v="4"/>
    <x v="0"/>
    <x v="4"/>
    <x v="0"/>
    <x v="4"/>
    <n v="962500"/>
    <x v="4"/>
    <n v="247500"/>
    <n v="41671"/>
    <n v="2"/>
    <s v="February"/>
    <n v="2014"/>
  </r>
  <r>
    <x v="0"/>
    <x v="3"/>
    <x v="0"/>
    <x v="1"/>
    <x v="0"/>
    <x v="0"/>
    <x v="5"/>
    <x v="1"/>
    <x v="5"/>
    <n v="419265"/>
    <x v="5"/>
    <n v="104665"/>
    <n v="41699"/>
    <n v="3"/>
    <s v="March"/>
    <n v="2014"/>
  </r>
  <r>
    <x v="0"/>
    <x v="3"/>
    <x v="0"/>
    <x v="1"/>
    <x v="0"/>
    <x v="0"/>
    <x v="6"/>
    <x v="2"/>
    <x v="6"/>
    <n v="484060.5"/>
    <x v="6"/>
    <n v="120840.5"/>
    <n v="41913"/>
    <n v="10"/>
    <s v="October"/>
    <n v="2014"/>
  </r>
  <r>
    <x v="0"/>
    <x v="2"/>
    <x v="0"/>
    <x v="1"/>
    <x v="0"/>
    <x v="0"/>
    <x v="7"/>
    <x v="3"/>
    <x v="7"/>
    <n v="746707.5"/>
    <x v="7"/>
    <n v="186407.5"/>
    <n v="41974"/>
    <n v="12"/>
    <s v="December"/>
    <n v="2014"/>
  </r>
  <r>
    <x v="0"/>
    <x v="2"/>
    <x v="1"/>
    <x v="1"/>
    <x v="1"/>
    <x v="0"/>
    <x v="7"/>
    <x v="3"/>
    <x v="7"/>
    <n v="746707.5"/>
    <x v="7"/>
    <n v="186407.5"/>
    <n v="41974"/>
    <n v="12"/>
    <s v="December"/>
    <n v="2014"/>
  </r>
  <r>
    <x v="0"/>
    <x v="1"/>
    <x v="3"/>
    <x v="1"/>
    <x v="3"/>
    <x v="0"/>
    <x v="8"/>
    <x v="4"/>
    <x v="8"/>
    <n v="326922.75"/>
    <x v="8"/>
    <n v="81612.75"/>
    <n v="41730"/>
    <n v="4"/>
    <s v="April"/>
    <n v="2014"/>
  </r>
  <r>
    <x v="0"/>
    <x v="3"/>
    <x v="3"/>
    <x v="1"/>
    <x v="3"/>
    <x v="0"/>
    <x v="6"/>
    <x v="2"/>
    <x v="6"/>
    <n v="484060.5"/>
    <x v="6"/>
    <n v="120840.5"/>
    <n v="41913"/>
    <n v="10"/>
    <s v="October"/>
    <n v="2014"/>
  </r>
  <r>
    <x v="0"/>
    <x v="1"/>
    <x v="0"/>
    <x v="1"/>
    <x v="0"/>
    <x v="0"/>
    <x v="9"/>
    <x v="5"/>
    <x v="9"/>
    <n v="978236"/>
    <x v="9"/>
    <n v="236716"/>
    <n v="41974"/>
    <n v="12"/>
    <s v="December"/>
    <n v="2014"/>
  </r>
  <r>
    <x v="0"/>
    <x v="1"/>
    <x v="1"/>
    <x v="1"/>
    <x v="1"/>
    <x v="0"/>
    <x v="9"/>
    <x v="5"/>
    <x v="9"/>
    <n v="978236"/>
    <x v="9"/>
    <n v="236716"/>
    <n v="41974"/>
    <n v="12"/>
    <s v="December"/>
    <n v="2014"/>
  </r>
  <r>
    <x v="0"/>
    <x v="0"/>
    <x v="2"/>
    <x v="1"/>
    <x v="2"/>
    <x v="0"/>
    <x v="10"/>
    <x v="6"/>
    <x v="10"/>
    <n v="1017338"/>
    <x v="10"/>
    <n v="246178"/>
    <n v="41548"/>
    <n v="10"/>
    <s v="October"/>
    <n v="2013"/>
  </r>
  <r>
    <x v="0"/>
    <x v="0"/>
    <x v="2"/>
    <x v="1"/>
    <x v="2"/>
    <x v="0"/>
    <x v="11"/>
    <x v="7"/>
    <x v="11"/>
    <n v="986811"/>
    <x v="11"/>
    <n v="238791"/>
    <n v="41913"/>
    <n v="10"/>
    <s v="October"/>
    <n v="2014"/>
  </r>
  <r>
    <x v="0"/>
    <x v="0"/>
    <x v="3"/>
    <x v="1"/>
    <x v="3"/>
    <x v="0"/>
    <x v="11"/>
    <x v="7"/>
    <x v="11"/>
    <n v="986811"/>
    <x v="11"/>
    <n v="238791"/>
    <n v="41913"/>
    <n v="10"/>
    <s v="October"/>
    <n v="2014"/>
  </r>
  <r>
    <x v="0"/>
    <x v="4"/>
    <x v="3"/>
    <x v="1"/>
    <x v="3"/>
    <x v="0"/>
    <x v="12"/>
    <x v="8"/>
    <x v="12"/>
    <n v="91238"/>
    <x v="12"/>
    <n v="22078"/>
    <n v="41609"/>
    <n v="12"/>
    <s v="December"/>
    <n v="2013"/>
  </r>
  <r>
    <x v="0"/>
    <x v="3"/>
    <x v="3"/>
    <x v="1"/>
    <x v="3"/>
    <x v="0"/>
    <x v="13"/>
    <x v="9"/>
    <x v="13"/>
    <n v="665420"/>
    <x v="13"/>
    <n v="161020"/>
    <n v="41609"/>
    <n v="12"/>
    <s v="December"/>
    <n v="2013"/>
  </r>
  <r>
    <x v="0"/>
    <x v="0"/>
    <x v="4"/>
    <x v="1"/>
    <x v="4"/>
    <x v="0"/>
    <x v="10"/>
    <x v="6"/>
    <x v="10"/>
    <n v="1017338"/>
    <x v="10"/>
    <n v="246178"/>
    <n v="41548"/>
    <n v="10"/>
    <s v="October"/>
    <n v="2013"/>
  </r>
  <r>
    <x v="0"/>
    <x v="0"/>
    <x v="5"/>
    <x v="1"/>
    <x v="5"/>
    <x v="0"/>
    <x v="14"/>
    <x v="10"/>
    <x v="14"/>
    <n v="610081.5"/>
    <x v="14"/>
    <n v="142861.5"/>
    <n v="41518"/>
    <n v="9"/>
    <s v="September"/>
    <n v="2013"/>
  </r>
  <r>
    <x v="0"/>
    <x v="3"/>
    <x v="3"/>
    <x v="1"/>
    <x v="3"/>
    <x v="0"/>
    <x v="15"/>
    <x v="11"/>
    <x v="15"/>
    <n v="557459"/>
    <x v="15"/>
    <n v="130539"/>
    <n v="41852"/>
    <n v="8"/>
    <s v="August"/>
    <n v="2014"/>
  </r>
  <r>
    <x v="0"/>
    <x v="4"/>
    <x v="0"/>
    <x v="1"/>
    <x v="0"/>
    <x v="0"/>
    <x v="16"/>
    <x v="12"/>
    <x v="16"/>
    <n v="92064"/>
    <x v="16"/>
    <n v="20824"/>
    <n v="41974"/>
    <n v="12"/>
    <s v="December"/>
    <n v="2014"/>
  </r>
  <r>
    <x v="0"/>
    <x v="4"/>
    <x v="1"/>
    <x v="1"/>
    <x v="1"/>
    <x v="0"/>
    <x v="17"/>
    <x v="13"/>
    <x v="17"/>
    <n v="1159200"/>
    <x v="17"/>
    <n v="262200"/>
    <n v="41821"/>
    <n v="7"/>
    <s v="July"/>
    <n v="2014"/>
  </r>
  <r>
    <x v="0"/>
    <x v="4"/>
    <x v="1"/>
    <x v="1"/>
    <x v="1"/>
    <x v="0"/>
    <x v="16"/>
    <x v="12"/>
    <x v="16"/>
    <n v="92064"/>
    <x v="16"/>
    <n v="20824"/>
    <n v="41974"/>
    <n v="12"/>
    <s v="December"/>
    <n v="2014"/>
  </r>
  <r>
    <x v="0"/>
    <x v="2"/>
    <x v="2"/>
    <x v="1"/>
    <x v="2"/>
    <x v="0"/>
    <x v="18"/>
    <x v="14"/>
    <x v="18"/>
    <n v="731472"/>
    <x v="18"/>
    <n v="165452"/>
    <n v="41913"/>
    <n v="10"/>
    <s v="October"/>
    <n v="20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11FF811-DA4D-4BD6-AE42-88A0F7F50BA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9:D26" firstHeaderRow="0" firstDataRow="1" firstDataCol="1"/>
  <pivotFields count="16">
    <pivotField showAll="0"/>
    <pivotField showAll="0"/>
    <pivotField axis="axisRow" showAll="0">
      <items count="7">
        <item x="4"/>
        <item x="0"/>
        <item x="5"/>
        <item x="1"/>
        <item x="2"/>
        <item x="3"/>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s>
  <rowFields count="1">
    <field x="2"/>
  </rowFields>
  <rowItems count="7">
    <i>
      <x/>
    </i>
    <i>
      <x v="1"/>
    </i>
    <i>
      <x v="2"/>
    </i>
    <i>
      <x v="3"/>
    </i>
    <i>
      <x v="4"/>
    </i>
    <i>
      <x v="5"/>
    </i>
    <i t="grand">
      <x/>
    </i>
  </rowItems>
  <colFields count="1">
    <field x="-2"/>
  </colFields>
  <colItems count="2">
    <i>
      <x/>
    </i>
    <i i="1">
      <x v="1"/>
    </i>
  </colItems>
  <dataFields count="2">
    <dataField name="Sum of Units Sold" fld="10" baseField="0" baseItem="0"/>
    <dataField name="Sum of Profi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C6BF92-2D99-4A70-9C9D-4F476332B89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1:E17" firstHeaderRow="0" firstDataRow="1" firstDataCol="1"/>
  <pivotFields count="16">
    <pivotField showAll="0">
      <items count="2">
        <item x="0"/>
        <item t="default"/>
      </items>
    </pivotField>
    <pivotField axis="axisRow" showAll="0">
      <items count="6">
        <item x="1"/>
        <item x="2"/>
        <item x="0"/>
        <item x="3"/>
        <item x="4"/>
        <item t="default"/>
      </items>
    </pivotField>
    <pivotField showAll="0"/>
    <pivotField showAll="0">
      <items count="3">
        <item x="1"/>
        <item h="1" x="0"/>
        <item t="default"/>
      </items>
    </pivotField>
    <pivotField showAll="0">
      <items count="7">
        <item x="0"/>
        <item x="5"/>
        <item x="1"/>
        <item x="2"/>
        <item x="3"/>
        <item x="4"/>
        <item t="default"/>
      </items>
    </pivotField>
    <pivotField showAll="0">
      <items count="2">
        <item x="0"/>
        <item t="default"/>
      </items>
    </pivotField>
    <pivotField showAll="0"/>
    <pivotField showAll="0">
      <items count="16">
        <item x="0"/>
        <item x="8"/>
        <item x="4"/>
        <item x="12"/>
        <item x="1"/>
        <item x="2"/>
        <item x="3"/>
        <item x="9"/>
        <item x="11"/>
        <item x="10"/>
        <item x="5"/>
        <item x="7"/>
        <item x="6"/>
        <item x="14"/>
        <item x="13"/>
        <item t="default"/>
      </items>
    </pivotField>
    <pivotField showAll="0"/>
    <pivotField showAll="0"/>
    <pivotField dataField="1" showAll="0">
      <items count="20">
        <item x="12"/>
        <item x="16"/>
        <item x="8"/>
        <item x="1"/>
        <item x="5"/>
        <item x="6"/>
        <item x="0"/>
        <item x="3"/>
        <item x="15"/>
        <item x="2"/>
        <item x="14"/>
        <item x="13"/>
        <item x="7"/>
        <item x="18"/>
        <item x="4"/>
        <item x="9"/>
        <item x="11"/>
        <item x="10"/>
        <item x="17"/>
        <item t="default"/>
      </items>
    </pivotField>
    <pivotField dataField="1" showAll="0"/>
    <pivotField showAll="0"/>
    <pivotField showAll="0"/>
    <pivotField showAll="0"/>
    <pivotField showAll="0"/>
  </pivotFields>
  <rowFields count="1">
    <field x="1"/>
  </rowFields>
  <rowItems count="6">
    <i>
      <x/>
    </i>
    <i>
      <x v="1"/>
    </i>
    <i>
      <x v="2"/>
    </i>
    <i>
      <x v="3"/>
    </i>
    <i>
      <x v="4"/>
    </i>
    <i t="grand">
      <x/>
    </i>
  </rowItems>
  <colFields count="1">
    <field x="-2"/>
  </colFields>
  <colItems count="3">
    <i>
      <x/>
    </i>
    <i i="1">
      <x v="1"/>
    </i>
    <i i="2">
      <x v="2"/>
    </i>
  </colItems>
  <dataFields count="3">
    <dataField name="Sum of Units Sold" fld="10" baseField="0" baseItem="0" numFmtId="164"/>
    <dataField name="Sum of Units Sold2" fld="10" baseField="0" baseItem="0"/>
    <dataField name="Sum of Profit" fld="11" baseField="0" baseItem="0"/>
  </dataFields>
  <formats count="6">
    <format dxfId="77">
      <pivotArea outline="0" collapsedLevelsAreSubtotals="1" fieldPosition="0">
        <references count="1">
          <reference field="4294967294" count="1" selected="0">
            <x v="0"/>
          </reference>
        </references>
      </pivotArea>
    </format>
    <format dxfId="76">
      <pivotArea dataOnly="0" labelOnly="1" outline="0" fieldPosition="0">
        <references count="1">
          <reference field="4294967294" count="1">
            <x v="1"/>
          </reference>
        </references>
      </pivotArea>
    </format>
    <format dxfId="75">
      <pivotArea dataOnly="0" labelOnly="1" outline="0" fieldPosition="0">
        <references count="1">
          <reference field="4294967294" count="1">
            <x v="1"/>
          </reference>
        </references>
      </pivotArea>
    </format>
    <format dxfId="74">
      <pivotArea dataOnly="0" labelOnly="1" outline="0" fieldPosition="0">
        <references count="1">
          <reference field="4294967294" count="1">
            <x v="1"/>
          </reference>
        </references>
      </pivotArea>
    </format>
    <format dxfId="73">
      <pivotArea dataOnly="0" labelOnly="1" outline="0" fieldPosition="0">
        <references count="1">
          <reference field="4294967294" count="1">
            <x v="1"/>
          </reference>
        </references>
      </pivotArea>
    </format>
    <format dxfId="72">
      <pivotArea dataOnly="0" labelOnly="1" outline="0" fieldPosition="0">
        <references count="1">
          <reference field="4294967294" count="1">
            <x v="1"/>
          </reference>
        </references>
      </pivotArea>
    </format>
  </formats>
  <conditionalFormats count="1">
    <conditionalFormat priority="1">
      <pivotAreas count="1">
        <pivotArea type="data" collapsedLevelsAreSubtotals="1" fieldPosition="0">
          <references count="2">
            <reference field="4294967294" count="1" selected="0">
              <x v="1"/>
            </reference>
            <reference field="1"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46E38F-F193-4AF9-AA1B-AFD27B91D81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5:C16" firstHeaderRow="1" firstDataRow="1" firstDataCol="1"/>
  <pivotFields count="16">
    <pivotField showAll="0"/>
    <pivotField axis="axisRow" showAll="0">
      <items count="6">
        <item x="1"/>
        <item x="2"/>
        <item x="0"/>
        <item x="3"/>
        <item x="4"/>
        <item t="default"/>
      </items>
    </pivotField>
    <pivotField axis="axisRow" showAll="0" measureFilter="1">
      <items count="7">
        <item x="4"/>
        <item x="0"/>
        <item x="5"/>
        <item x="1"/>
        <item x="2"/>
        <item x="3"/>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2">
    <field x="1"/>
    <field x="2"/>
  </rowFields>
  <rowItems count="11">
    <i>
      <x/>
    </i>
    <i r="1">
      <x v="3"/>
    </i>
    <i>
      <x v="1"/>
    </i>
    <i r="1">
      <x/>
    </i>
    <i>
      <x v="2"/>
    </i>
    <i r="1">
      <x v="4"/>
    </i>
    <i>
      <x v="3"/>
    </i>
    <i r="1">
      <x v="5"/>
    </i>
    <i>
      <x v="4"/>
    </i>
    <i r="1">
      <x v="3"/>
    </i>
    <i t="grand">
      <x/>
    </i>
  </rowItems>
  <colItems count="1">
    <i/>
  </colItems>
  <dataFields count="1">
    <dataField name="Sum of Units Sold" fld="10" baseField="0" baseItem="0"/>
  </dataFields>
  <pivotTableStyleInfo name="PivotStyleLight16" showRowHeaders="1" showColHeaders="1" showRowStripes="0" showColStripes="0" showLastColumn="1"/>
  <filters count="1">
    <filter fld="2"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623238B-A2DB-41BF-BD4F-9C48CF684A4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5:F13" firstHeaderRow="1" firstDataRow="1" firstDataCol="1"/>
  <pivotFields count="16">
    <pivotField showAll="0"/>
    <pivotField axis="axisRow" showAll="0" measureFilter="1">
      <items count="6">
        <item x="1"/>
        <item x="2"/>
        <item x="0"/>
        <item x="3"/>
        <item x="4"/>
        <item t="default"/>
      </items>
    </pivotField>
    <pivotField axis="axisRow" showAll="0" measureFilter="1">
      <items count="7">
        <item x="4"/>
        <item x="0"/>
        <item x="5"/>
        <item x="1"/>
        <item x="2"/>
        <item x="3"/>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s>
  <rowFields count="2">
    <field x="1"/>
    <field x="2"/>
  </rowFields>
  <rowItems count="8">
    <i>
      <x v="2"/>
    </i>
    <i r="1">
      <x/>
    </i>
    <i r="1">
      <x v="1"/>
    </i>
    <i r="1">
      <x v="2"/>
    </i>
    <i r="1">
      <x v="3"/>
    </i>
    <i r="1">
      <x v="4"/>
    </i>
    <i r="1">
      <x v="5"/>
    </i>
    <i t="grand">
      <x/>
    </i>
  </rowItems>
  <colItems count="1">
    <i/>
  </colItems>
  <dataFields count="1">
    <dataField name="Sum of Units Sold" fld="10" baseField="0" baseItem="0"/>
  </dataFields>
  <pivotTableStyleInfo name="PivotStyleLight16" showRowHeaders="1" showColHeaders="1" showRowStripes="0" showColStripes="0" showLastColumn="1"/>
  <filters count="2">
    <filter fld="2" type="count" evalOrder="-1" id="3" iMeasureFld="0">
      <autoFilter ref="A1">
        <filterColumn colId="0">
          <top10 val="10" filterVal="10"/>
        </filterColumn>
      </autoFilter>
    </filter>
    <filter fld="1" type="count" evalOrder="-1" id="4"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57B59AD-154D-477D-A3D0-920CB232F4C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3:L19" firstHeaderRow="0" firstDataRow="1" firstDataCol="1"/>
  <pivotFields count="16">
    <pivotField showAll="0">
      <items count="2">
        <item x="0"/>
        <item t="default"/>
      </items>
    </pivotField>
    <pivotField axis="axisRow" showAll="0">
      <items count="6">
        <item x="1"/>
        <item x="2"/>
        <item x="0"/>
        <item x="3"/>
        <item x="4"/>
        <item t="default"/>
      </items>
    </pivotField>
    <pivotField showAll="0"/>
    <pivotField showAll="0">
      <items count="3">
        <item x="1"/>
        <item h="1" x="0"/>
        <item t="default"/>
      </items>
    </pivotField>
    <pivotField showAll="0">
      <items count="7">
        <item x="0"/>
        <item x="5"/>
        <item x="1"/>
        <item x="2"/>
        <item x="3"/>
        <item x="4"/>
        <item t="default"/>
      </items>
    </pivotField>
    <pivotField showAll="0">
      <items count="2">
        <item x="0"/>
        <item t="default"/>
      </items>
    </pivotField>
    <pivotField showAll="0"/>
    <pivotField showAll="0">
      <items count="16">
        <item x="0"/>
        <item x="8"/>
        <item x="4"/>
        <item x="12"/>
        <item x="1"/>
        <item x="2"/>
        <item x="3"/>
        <item x="9"/>
        <item x="11"/>
        <item x="10"/>
        <item x="5"/>
        <item x="7"/>
        <item x="6"/>
        <item x="14"/>
        <item x="13"/>
        <item t="default"/>
      </items>
    </pivotField>
    <pivotField showAll="0"/>
    <pivotField showAll="0"/>
    <pivotField dataField="1" showAll="0">
      <items count="20">
        <item x="12"/>
        <item x="16"/>
        <item x="8"/>
        <item x="1"/>
        <item x="5"/>
        <item x="6"/>
        <item x="0"/>
        <item x="3"/>
        <item x="15"/>
        <item x="2"/>
        <item x="14"/>
        <item x="13"/>
        <item x="7"/>
        <item x="18"/>
        <item x="4"/>
        <item x="9"/>
        <item x="11"/>
        <item x="10"/>
        <item x="17"/>
        <item t="default"/>
      </items>
    </pivotField>
    <pivotField dataField="1" showAll="0"/>
    <pivotField showAll="0"/>
    <pivotField showAll="0"/>
    <pivotField showAll="0"/>
    <pivotField showAll="0"/>
  </pivotFields>
  <rowFields count="1">
    <field x="1"/>
  </rowFields>
  <rowItems count="6">
    <i>
      <x/>
    </i>
    <i>
      <x v="1"/>
    </i>
    <i>
      <x v="2"/>
    </i>
    <i>
      <x v="3"/>
    </i>
    <i>
      <x v="4"/>
    </i>
    <i t="grand">
      <x/>
    </i>
  </rowItems>
  <colFields count="1">
    <field x="-2"/>
  </colFields>
  <colItems count="3">
    <i>
      <x/>
    </i>
    <i i="1">
      <x v="1"/>
    </i>
    <i i="2">
      <x v="2"/>
    </i>
  </colItems>
  <dataFields count="3">
    <dataField name="Sum of Units Sold" fld="10" baseField="0" baseItem="0" numFmtId="164"/>
    <dataField name="Sum of Units Sold2" fld="10" baseField="0" baseItem="0"/>
    <dataField name="Sum of Profit" fld="11" baseField="0" baseItem="0"/>
  </dataFields>
  <formats count="6">
    <format dxfId="31">
      <pivotArea outline="0" collapsedLevelsAreSubtotals="1" fieldPosition="0">
        <references count="1">
          <reference field="4294967294" count="1" selected="0">
            <x v="0"/>
          </reference>
        </references>
      </pivotArea>
    </format>
    <format dxfId="30">
      <pivotArea dataOnly="0" labelOnly="1" outline="0" fieldPosition="0">
        <references count="1">
          <reference field="4294967294" count="1">
            <x v="1"/>
          </reference>
        </references>
      </pivotArea>
    </format>
    <format dxfId="29">
      <pivotArea dataOnly="0" labelOnly="1" outline="0" fieldPosition="0">
        <references count="1">
          <reference field="4294967294" count="1">
            <x v="1"/>
          </reference>
        </references>
      </pivotArea>
    </format>
    <format dxfId="28">
      <pivotArea dataOnly="0" labelOnly="1" outline="0" fieldPosition="0">
        <references count="1">
          <reference field="4294967294" count="1">
            <x v="1"/>
          </reference>
        </references>
      </pivotArea>
    </format>
    <format dxfId="27">
      <pivotArea dataOnly="0" labelOnly="1" outline="0" fieldPosition="0">
        <references count="1">
          <reference field="4294967294" count="1">
            <x v="1"/>
          </reference>
        </references>
      </pivotArea>
    </format>
    <format dxfId="26">
      <pivotArea dataOnly="0" labelOnly="1" outline="0" fieldPosition="0">
        <references count="1">
          <reference field="4294967294" count="1">
            <x v="1"/>
          </reference>
        </references>
      </pivotArea>
    </format>
  </formats>
  <conditionalFormats count="1">
    <conditionalFormat priority="2">
      <pivotAreas count="1">
        <pivotArea type="data" collapsedLevelsAreSubtotals="1" fieldPosition="0">
          <references count="2">
            <reference field="4294967294" count="1" selected="0">
              <x v="1"/>
            </reference>
            <reference field="1" count="5">
              <x v="0"/>
              <x v="1"/>
              <x v="2"/>
              <x v="3"/>
              <x v="4"/>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Band" xr10:uid="{C57A7EAB-0FA6-4E08-BEE2-B0CD08CB88EB}" sourceName="Discount Band">
  <pivotTables>
    <pivotTable tabId="7" name="PivotTable4"/>
    <pivotTable tabId="10" name="PivotTable4"/>
  </pivotTables>
  <data>
    <tabular pivotCacheId="2120091817">
      <items count="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count Band" xr10:uid="{CECB73A2-04B2-40A4-ACF1-78244EC46620}" cache="Slicer_Discount_Band" caption="Discount Band" columnCount="2"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DBA49D-D102-4AE3-ADAC-1D5762AA5B61}" name="Data" displayName="Data" ref="B5:Q32" totalsRowShown="0" headerRowDxfId="9" dataDxfId="8" headerRowBorderDxfId="99" tableBorderDxfId="98">
  <autoFilter ref="B5:Q32" xr:uid="{01DBA49D-D102-4AE3-ADAC-1D5762AA5B61}"/>
  <tableColumns count="16">
    <tableColumn id="1" xr3:uid="{DDB4EA48-5F07-4FB1-948D-FE5C779F59D3}" name="Segment" dataDxfId="25"/>
    <tableColumn id="2" xr3:uid="{998D9A0F-4C0D-421D-89F7-7A570B78DCE7}" name="Country" dataDxfId="24"/>
    <tableColumn id="3" xr3:uid="{D3A949E7-305A-4F43-9D85-76265B66808D}" name="Product" dataDxfId="23"/>
    <tableColumn id="4" xr3:uid="{9518EE90-2DE8-4B35-9D4A-FDB8995614DF}" name="Discount Band" dataDxfId="22"/>
    <tableColumn id="6" xr3:uid="{91235373-5135-4498-B3D6-D9B8F67521D4}" name="Manufacturing Price" dataDxfId="21"/>
    <tableColumn id="7" xr3:uid="{D8333663-2210-4CEB-9AF4-24CEA4645104}" name="Sale Price" dataDxfId="20"/>
    <tableColumn id="8" xr3:uid="{05281B9B-1D2F-4F99-8F18-0700A2B131DA}" name="Gross Sales" dataDxfId="19"/>
    <tableColumn id="9" xr3:uid="{16A91B3E-1DC6-4D8D-A937-1040BF45A9A0}" name="Discounts" dataDxfId="18"/>
    <tableColumn id="11" xr3:uid="{EC83B7D4-741D-4035-A1C5-119E1585CD54}" name="COGS" dataDxfId="17"/>
    <tableColumn id="17" xr3:uid="{C1241E9A-51D7-4388-9B31-120687457243}" name=" Sales" dataDxfId="16"/>
    <tableColumn id="18" xr3:uid="{10730B17-8A80-4F67-B819-277FBB4F714D}" name="Units Sold" dataDxfId="15"/>
    <tableColumn id="12" xr3:uid="{1D1F1073-31E6-4AD8-AD03-6A19C6CB7D7A}" name="Profit" dataDxfId="14"/>
    <tableColumn id="13" xr3:uid="{FF6528FF-C466-4610-9566-0C5D99E8FF53}" name="Date" dataDxfId="13"/>
    <tableColumn id="14" xr3:uid="{E5A0280D-F097-4500-98A5-CCCFF47B7FF0}" name="Month Number" dataDxfId="12"/>
    <tableColumn id="15" xr3:uid="{4C618447-C8E7-4864-9B89-F052F185BED9}" name="Month Name" dataDxfId="11"/>
    <tableColumn id="16" xr3:uid="{7FF69574-A1FD-49F4-ADB0-252EC1840EEC}" name="Year" dataDxfId="1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E65FDB4-6AEB-434B-B995-750E1BCA2374}" name="Data4" displayName="Data4" ref="B3:Q30" totalsRowShown="0" headerRowDxfId="97" dataDxfId="95" headerRowBorderDxfId="96" tableBorderDxfId="94">
  <autoFilter ref="B3:Q30" xr:uid="{2E65FDB4-6AEB-434B-B995-750E1BCA2374}"/>
  <tableColumns count="16">
    <tableColumn id="1" xr3:uid="{A235B7E0-C164-424C-AC7C-5FA0C6B55190}" name="Segment" dataDxfId="93"/>
    <tableColumn id="2" xr3:uid="{9EE4B08F-DD4C-440B-8FAC-E62B287C94C1}" name="Country" dataDxfId="92"/>
    <tableColumn id="3" xr3:uid="{C9DAA525-15BD-4581-B22F-D6E773896E2E}" name="Product" dataDxfId="91"/>
    <tableColumn id="4" xr3:uid="{2E2FA23C-553B-4ACD-8546-59B352DCA46C}" name="Discount Band" dataDxfId="90"/>
    <tableColumn id="6" xr3:uid="{C0EE5F49-1D97-440A-BCC4-8108DA85602A}" name="Manufacturing Price" dataDxfId="89"/>
    <tableColumn id="7" xr3:uid="{53F31CA9-EBA8-4336-8373-4AB779C9C166}" name="Sale Price" dataDxfId="88"/>
    <tableColumn id="8" xr3:uid="{2AF980C3-130C-4C74-A76F-40206EF16557}" name="Gross Sales" dataDxfId="87"/>
    <tableColumn id="9" xr3:uid="{8C5E3399-100E-4502-B6DC-C78EF98B0BBF}" name="Discounts" dataDxfId="86"/>
    <tableColumn id="11" xr3:uid="{049D9182-CDAF-4FF0-A05C-5D86E7D52B56}" name="COGS" dataDxfId="85"/>
    <tableColumn id="17" xr3:uid="{5EAB7443-8544-41F5-991C-7F071E4F5A1C}" name=" Sales" dataDxfId="84"/>
    <tableColumn id="18" xr3:uid="{43498504-5D95-4BFD-BCC8-9211FDB23E19}" name="Units Sold" dataDxfId="83"/>
    <tableColumn id="12" xr3:uid="{C50F010D-55D7-4B15-AD6C-DE45BE4A3BA9}" name="Profit" dataDxfId="82"/>
    <tableColumn id="13" xr3:uid="{5891939F-53FD-4B13-B63A-152D17A5C309}" name="Date" dataDxfId="81"/>
    <tableColumn id="14" xr3:uid="{D41FC008-83ED-49FE-B510-92822D0F39A3}" name="Month Number" dataDxfId="80"/>
    <tableColumn id="15" xr3:uid="{E0CC1EC6-2F4D-4F3D-B5BC-26D344D39E8B}" name="Month Name" dataDxfId="79"/>
    <tableColumn id="16" xr3:uid="{2A96F873-6956-4C9F-8B67-9F3261AC99CC}" name="Year" dataDxfId="78"/>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9A2B21B-C8FF-40C5-A182-3CC6ACD334C1}" name="Data3" displayName="Data3" ref="B3:Q30" totalsRowShown="0" headerRowDxfId="71" dataDxfId="69" headerRowBorderDxfId="70" tableBorderDxfId="68">
  <autoFilter ref="B3:Q30" xr:uid="{79A2B21B-C8FF-40C5-A182-3CC6ACD334C1}"/>
  <tableColumns count="16">
    <tableColumn id="1" xr3:uid="{F3ECCAFA-BD80-46B9-ADEA-2AF743B57E6F}" name="Segment" dataDxfId="67"/>
    <tableColumn id="2" xr3:uid="{3564F5E9-B623-49E6-8075-0881B3AC4998}" name="Country" dataDxfId="66"/>
    <tableColumn id="3" xr3:uid="{C45FE265-BD21-416A-8697-132312E366E7}" name="Product" dataDxfId="65"/>
    <tableColumn id="4" xr3:uid="{F9E874E6-7D6F-45A1-871E-C2BB8BB27E42}" name="Discount Band" dataDxfId="64"/>
    <tableColumn id="6" xr3:uid="{02766BCD-93A3-4A35-A49D-B4040152BD76}" name="Manufacturing Price" dataDxfId="63"/>
    <tableColumn id="7" xr3:uid="{AC166F8B-9125-4F35-BEE9-DB5D8EF451AD}" name="Sale Price" dataDxfId="62"/>
    <tableColumn id="8" xr3:uid="{79E8A091-B16F-41B1-A7CC-60CE1BE1A1EC}" name="Gross Sales" dataDxfId="61"/>
    <tableColumn id="9" xr3:uid="{713DB208-A186-485A-96AF-004AA37E0DDB}" name="Discounts" dataDxfId="60"/>
    <tableColumn id="11" xr3:uid="{2F04BDAB-3E04-4963-8E9B-80FF0E169D2F}" name="COGS" dataDxfId="59"/>
    <tableColumn id="17" xr3:uid="{3A7B60E1-C3BF-4E90-848E-009E689525B4}" name=" Sales" dataDxfId="58"/>
    <tableColumn id="18" xr3:uid="{C95BF7A0-F486-463F-B6A2-0925953A7058}" name="Units Sold" dataDxfId="57" dataCellStyle="Currency [0]"/>
    <tableColumn id="12" xr3:uid="{3C01F84B-5AF3-451B-86F6-C9D4C8963118}" name="Profit" dataDxfId="56" dataCellStyle="Currency [0]"/>
    <tableColumn id="13" xr3:uid="{41339AEB-9525-4471-844C-3FE4ECDF55F9}" name="Date" dataDxfId="55"/>
    <tableColumn id="14" xr3:uid="{8B73F9B0-37DE-4DC3-BA44-2E723E73888B}" name="Month Number" dataDxfId="54"/>
    <tableColumn id="15" xr3:uid="{FF406FDB-1794-4B91-8499-AB5C3CECBB93}" name="Month Name" dataDxfId="53"/>
    <tableColumn id="16" xr3:uid="{515C5339-1690-4BC0-9692-62EEAA8993AF}" name="Year" dataDxfId="5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A48A34F-4C1B-4C10-9309-695434BDBE05}" name="Data5" displayName="Data5" ref="B21:Q48" totalsRowShown="0" headerRowDxfId="51" dataDxfId="49" headerRowBorderDxfId="50" tableBorderDxfId="48">
  <autoFilter ref="B21:Q48" xr:uid="{9A48A34F-4C1B-4C10-9309-695434BDBE05}"/>
  <tableColumns count="16">
    <tableColumn id="1" xr3:uid="{0240607D-E40A-4769-BF0D-85F81C4A0BE0}" name="Segment" dataDxfId="47"/>
    <tableColumn id="2" xr3:uid="{E8B01C23-0DB2-41B3-B245-AE72BAA92CBD}" name="Country" dataDxfId="46"/>
    <tableColumn id="3" xr3:uid="{708B5181-9A69-4772-B2D5-84B86A901088}" name="Product" dataDxfId="45"/>
    <tableColumn id="4" xr3:uid="{9A5186AC-7B78-4F9B-B530-BBB77FB4A6EF}" name="Discount Band" dataDxfId="44"/>
    <tableColumn id="6" xr3:uid="{D6D521F1-86E9-4DB8-AAF5-EA18E6776D0F}" name="Manufacturing Price" dataDxfId="43"/>
    <tableColumn id="7" xr3:uid="{19575991-A9AC-41DA-B90D-DC8C4D677424}" name="Sale Price" dataDxfId="42"/>
    <tableColumn id="8" xr3:uid="{3A240D44-C29C-46DB-B64B-5BCF3B972EED}" name="Gross Sales" dataDxfId="41"/>
    <tableColumn id="9" xr3:uid="{CC29514A-D9DC-4550-80F0-B26A940D32A5}" name="Discounts" dataDxfId="40"/>
    <tableColumn id="11" xr3:uid="{FB2FF720-AB29-4408-9146-C3CBC8F2EF77}" name="COGS" dataDxfId="39"/>
    <tableColumn id="17" xr3:uid="{83440CA3-9383-4BE5-ADA9-C2183DF04AF2}" name=" Sales" dataDxfId="38"/>
    <tableColumn id="18" xr3:uid="{7E4F4BEB-5495-4AF9-8CF2-6BC5A8E20873}" name="Units Sold" dataDxfId="37"/>
    <tableColumn id="12" xr3:uid="{61F60417-C06F-4F8A-9DEB-2E46410790DB}" name="Profit" dataDxfId="36"/>
    <tableColumn id="13" xr3:uid="{75519886-9835-410E-83B8-B11CE08ABD71}" name="Date" dataDxfId="35"/>
    <tableColumn id="14" xr3:uid="{BFF39B44-A604-4316-8DD6-B53FDEE402F5}" name="Month Number" dataDxfId="34"/>
    <tableColumn id="15" xr3:uid="{1724D557-D05C-4AE2-9E82-F796EF9BA80D}" name="Month Name" dataDxfId="33"/>
    <tableColumn id="5" xr3:uid="{35A98AD9-EACB-4FC1-B7F9-87F7EBE3CA32}" name="Year" dataDxfId="3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CBC7FF-6130-4EC5-B9EF-876E4069D30B}">
  <dimension ref="A1:Q32"/>
  <sheetViews>
    <sheetView showGridLines="0" zoomScale="82" workbookViewId="0">
      <selection activeCell="F11" sqref="F11"/>
    </sheetView>
  </sheetViews>
  <sheetFormatPr defaultRowHeight="14.4" x14ac:dyDescent="0.3"/>
  <cols>
    <col min="2" max="2" width="15" style="12" customWidth="1"/>
    <col min="3" max="3" width="17.21875" style="12" customWidth="1"/>
    <col min="4" max="4" width="11.33203125" style="12" customWidth="1"/>
    <col min="5" max="5" width="17.21875" style="12" customWidth="1"/>
    <col min="6" max="6" width="17" style="12" customWidth="1"/>
    <col min="7" max="17" width="16.33203125" style="12" customWidth="1"/>
  </cols>
  <sheetData>
    <row r="1" spans="1:17" ht="14.4" customHeight="1" x14ac:dyDescent="0.3">
      <c r="A1" s="38"/>
      <c r="B1" s="37" t="s">
        <v>18</v>
      </c>
      <c r="C1" s="37"/>
      <c r="D1" s="37"/>
      <c r="E1" s="37"/>
      <c r="F1" s="37"/>
      <c r="G1" s="37"/>
      <c r="H1" s="38"/>
    </row>
    <row r="2" spans="1:17" ht="14.4" customHeight="1" x14ac:dyDescent="0.3">
      <c r="A2" s="38"/>
      <c r="B2" s="37"/>
      <c r="C2" s="37"/>
      <c r="D2" s="37"/>
      <c r="E2" s="37"/>
      <c r="F2" s="37"/>
      <c r="G2" s="37"/>
      <c r="H2" s="38"/>
    </row>
    <row r="3" spans="1:17" ht="14.4" customHeight="1" x14ac:dyDescent="0.3">
      <c r="A3" s="38"/>
      <c r="B3" s="37"/>
      <c r="C3" s="37"/>
      <c r="D3" s="37"/>
      <c r="E3" s="37"/>
      <c r="F3" s="37"/>
      <c r="G3" s="37"/>
      <c r="H3" s="38"/>
    </row>
    <row r="5" spans="1:17" x14ac:dyDescent="0.3">
      <c r="B5" s="27" t="s">
        <v>46</v>
      </c>
      <c r="C5" s="27" t="s">
        <v>47</v>
      </c>
      <c r="D5" s="27" t="s">
        <v>0</v>
      </c>
      <c r="E5" s="27" t="s">
        <v>1</v>
      </c>
      <c r="F5" s="27" t="s">
        <v>3</v>
      </c>
      <c r="G5" s="27" t="s">
        <v>4</v>
      </c>
      <c r="H5" s="27" t="s">
        <v>5</v>
      </c>
      <c r="I5" s="27" t="s">
        <v>6</v>
      </c>
      <c r="J5" s="28" t="s">
        <v>8</v>
      </c>
      <c r="K5" s="27" t="s">
        <v>7</v>
      </c>
      <c r="L5" s="27" t="s">
        <v>2</v>
      </c>
      <c r="M5" s="28" t="s">
        <v>9</v>
      </c>
      <c r="N5" s="28" t="s">
        <v>48</v>
      </c>
      <c r="O5" s="28" t="s">
        <v>49</v>
      </c>
      <c r="P5" s="28" t="s">
        <v>50</v>
      </c>
      <c r="Q5" s="29" t="s">
        <v>51</v>
      </c>
    </row>
    <row r="6" spans="1:17" x14ac:dyDescent="0.3">
      <c r="B6" s="30" t="s">
        <v>30</v>
      </c>
      <c r="C6" s="30" t="s">
        <v>31</v>
      </c>
      <c r="D6" s="30" t="s">
        <v>10</v>
      </c>
      <c r="E6" s="30" t="s">
        <v>11</v>
      </c>
      <c r="F6" s="30">
        <v>3</v>
      </c>
      <c r="G6" s="30">
        <v>350</v>
      </c>
      <c r="H6" s="30">
        <v>529550</v>
      </c>
      <c r="I6" s="30">
        <v>0</v>
      </c>
      <c r="J6" s="31">
        <v>393380</v>
      </c>
      <c r="K6" s="30">
        <v>529550</v>
      </c>
      <c r="L6" s="30">
        <v>1513</v>
      </c>
      <c r="M6" s="31">
        <v>136170</v>
      </c>
      <c r="N6" s="31">
        <v>41974</v>
      </c>
      <c r="O6" s="31">
        <v>12</v>
      </c>
      <c r="P6" s="31" t="s">
        <v>32</v>
      </c>
      <c r="Q6" s="31">
        <v>2014</v>
      </c>
    </row>
    <row r="7" spans="1:17" x14ac:dyDescent="0.3">
      <c r="B7" s="32" t="s">
        <v>30</v>
      </c>
      <c r="C7" s="32" t="s">
        <v>31</v>
      </c>
      <c r="D7" s="32" t="s">
        <v>12</v>
      </c>
      <c r="E7" s="32" t="s">
        <v>11</v>
      </c>
      <c r="F7" s="32">
        <v>10</v>
      </c>
      <c r="G7" s="32">
        <v>350</v>
      </c>
      <c r="H7" s="32">
        <v>352100</v>
      </c>
      <c r="I7" s="32">
        <v>0</v>
      </c>
      <c r="J7" s="30">
        <v>261560</v>
      </c>
      <c r="K7" s="32">
        <v>352100</v>
      </c>
      <c r="L7" s="32">
        <v>1006</v>
      </c>
      <c r="M7" s="30">
        <v>90540</v>
      </c>
      <c r="N7" s="30">
        <v>41791</v>
      </c>
      <c r="O7" s="30">
        <v>6</v>
      </c>
      <c r="P7" s="30" t="s">
        <v>33</v>
      </c>
      <c r="Q7" s="30">
        <v>2014</v>
      </c>
    </row>
    <row r="8" spans="1:17" x14ac:dyDescent="0.3">
      <c r="B8" s="30" t="s">
        <v>30</v>
      </c>
      <c r="C8" s="30" t="s">
        <v>34</v>
      </c>
      <c r="D8" s="30" t="s">
        <v>12</v>
      </c>
      <c r="E8" s="30" t="s">
        <v>11</v>
      </c>
      <c r="F8" s="30">
        <v>10</v>
      </c>
      <c r="G8" s="30">
        <v>350</v>
      </c>
      <c r="H8" s="30">
        <v>603750</v>
      </c>
      <c r="I8" s="30">
        <v>0</v>
      </c>
      <c r="J8" s="30">
        <v>448500</v>
      </c>
      <c r="K8" s="30">
        <v>603750</v>
      </c>
      <c r="L8" s="30">
        <v>1725</v>
      </c>
      <c r="M8" s="30">
        <v>155250</v>
      </c>
      <c r="N8" s="30">
        <v>41579</v>
      </c>
      <c r="O8" s="30">
        <v>11</v>
      </c>
      <c r="P8" s="30" t="s">
        <v>35</v>
      </c>
      <c r="Q8" s="30">
        <v>2013</v>
      </c>
    </row>
    <row r="9" spans="1:17" x14ac:dyDescent="0.3">
      <c r="B9" s="32" t="s">
        <v>30</v>
      </c>
      <c r="C9" s="32" t="s">
        <v>31</v>
      </c>
      <c r="D9" s="32" t="s">
        <v>12</v>
      </c>
      <c r="E9" s="32" t="s">
        <v>11</v>
      </c>
      <c r="F9" s="32">
        <v>10</v>
      </c>
      <c r="G9" s="32">
        <v>350</v>
      </c>
      <c r="H9" s="32">
        <v>529550</v>
      </c>
      <c r="I9" s="32">
        <v>0</v>
      </c>
      <c r="J9" s="30">
        <v>393380</v>
      </c>
      <c r="K9" s="32">
        <v>529550</v>
      </c>
      <c r="L9" s="32">
        <v>1513</v>
      </c>
      <c r="M9" s="30">
        <v>136170</v>
      </c>
      <c r="N9" s="30">
        <v>41974</v>
      </c>
      <c r="O9" s="30">
        <v>12</v>
      </c>
      <c r="P9" s="30" t="s">
        <v>32</v>
      </c>
      <c r="Q9" s="30">
        <v>2014</v>
      </c>
    </row>
    <row r="10" spans="1:17" x14ac:dyDescent="0.3">
      <c r="B10" s="30" t="s">
        <v>30</v>
      </c>
      <c r="C10" s="30" t="s">
        <v>31</v>
      </c>
      <c r="D10" s="30" t="s">
        <v>13</v>
      </c>
      <c r="E10" s="30" t="s">
        <v>11</v>
      </c>
      <c r="F10" s="30">
        <v>120</v>
      </c>
      <c r="G10" s="30">
        <v>350</v>
      </c>
      <c r="H10" s="30">
        <v>352100</v>
      </c>
      <c r="I10" s="30">
        <v>0</v>
      </c>
      <c r="J10" s="30">
        <v>261560</v>
      </c>
      <c r="K10" s="30">
        <v>352100</v>
      </c>
      <c r="L10" s="30">
        <v>1006</v>
      </c>
      <c r="M10" s="30">
        <v>90540</v>
      </c>
      <c r="N10" s="30">
        <v>41791</v>
      </c>
      <c r="O10" s="30">
        <v>6</v>
      </c>
      <c r="P10" s="30" t="s">
        <v>33</v>
      </c>
      <c r="Q10" s="30">
        <v>2014</v>
      </c>
    </row>
    <row r="11" spans="1:17" x14ac:dyDescent="0.3">
      <c r="B11" s="32" t="s">
        <v>30</v>
      </c>
      <c r="C11" s="32" t="s">
        <v>36</v>
      </c>
      <c r="D11" s="32" t="s">
        <v>14</v>
      </c>
      <c r="E11" s="32" t="s">
        <v>11</v>
      </c>
      <c r="F11" s="32">
        <v>250</v>
      </c>
      <c r="G11" s="32">
        <v>350</v>
      </c>
      <c r="H11" s="32">
        <v>534450</v>
      </c>
      <c r="I11" s="32">
        <v>0</v>
      </c>
      <c r="J11" s="30">
        <v>397020</v>
      </c>
      <c r="K11" s="32">
        <v>534450</v>
      </c>
      <c r="L11" s="32">
        <v>1527</v>
      </c>
      <c r="M11" s="30">
        <v>137430</v>
      </c>
      <c r="N11" s="30">
        <v>41518</v>
      </c>
      <c r="O11" s="30">
        <v>9</v>
      </c>
      <c r="P11" s="30" t="s">
        <v>37</v>
      </c>
      <c r="Q11" s="30">
        <v>2013</v>
      </c>
    </row>
    <row r="12" spans="1:17" x14ac:dyDescent="0.3">
      <c r="B12" s="30" t="s">
        <v>30</v>
      </c>
      <c r="C12" s="30" t="s">
        <v>36</v>
      </c>
      <c r="D12" s="30" t="s">
        <v>15</v>
      </c>
      <c r="E12" s="30" t="s">
        <v>11</v>
      </c>
      <c r="F12" s="30">
        <v>260</v>
      </c>
      <c r="G12" s="30">
        <v>350</v>
      </c>
      <c r="H12" s="30">
        <v>962500</v>
      </c>
      <c r="I12" s="30">
        <v>0</v>
      </c>
      <c r="J12" s="30">
        <v>715000</v>
      </c>
      <c r="K12" s="30">
        <v>962500</v>
      </c>
      <c r="L12" s="30">
        <v>2750</v>
      </c>
      <c r="M12" s="30">
        <v>247500</v>
      </c>
      <c r="N12" s="30">
        <v>41671</v>
      </c>
      <c r="O12" s="30">
        <v>2</v>
      </c>
      <c r="P12" s="30" t="s">
        <v>38</v>
      </c>
      <c r="Q12" s="30">
        <v>2014</v>
      </c>
    </row>
    <row r="13" spans="1:17" x14ac:dyDescent="0.3">
      <c r="B13" s="32" t="s">
        <v>30</v>
      </c>
      <c r="C13" s="32" t="s">
        <v>39</v>
      </c>
      <c r="D13" s="32" t="s">
        <v>10</v>
      </c>
      <c r="E13" s="32" t="s">
        <v>16</v>
      </c>
      <c r="F13" s="32">
        <v>3</v>
      </c>
      <c r="G13" s="32">
        <v>350</v>
      </c>
      <c r="H13" s="32">
        <v>423500</v>
      </c>
      <c r="I13" s="32">
        <v>4235</v>
      </c>
      <c r="J13" s="30">
        <v>314600</v>
      </c>
      <c r="K13" s="32">
        <v>419265</v>
      </c>
      <c r="L13" s="32">
        <v>1210</v>
      </c>
      <c r="M13" s="30">
        <v>104665</v>
      </c>
      <c r="N13" s="30">
        <v>41699</v>
      </c>
      <c r="O13" s="30">
        <v>3</v>
      </c>
      <c r="P13" s="30" t="s">
        <v>40</v>
      </c>
      <c r="Q13" s="30">
        <v>2014</v>
      </c>
    </row>
    <row r="14" spans="1:17" x14ac:dyDescent="0.3">
      <c r="B14" s="30" t="s">
        <v>30</v>
      </c>
      <c r="C14" s="30" t="s">
        <v>39</v>
      </c>
      <c r="D14" s="30" t="s">
        <v>10</v>
      </c>
      <c r="E14" s="30" t="s">
        <v>16</v>
      </c>
      <c r="F14" s="30">
        <v>3</v>
      </c>
      <c r="G14" s="30">
        <v>350</v>
      </c>
      <c r="H14" s="30">
        <v>488950</v>
      </c>
      <c r="I14" s="30">
        <v>4889.5</v>
      </c>
      <c r="J14" s="30">
        <v>363220</v>
      </c>
      <c r="K14" s="30">
        <v>484060.5</v>
      </c>
      <c r="L14" s="30">
        <v>1397</v>
      </c>
      <c r="M14" s="30">
        <v>120840.5</v>
      </c>
      <c r="N14" s="30">
        <v>41913</v>
      </c>
      <c r="O14" s="30">
        <v>10</v>
      </c>
      <c r="P14" s="30" t="s">
        <v>41</v>
      </c>
      <c r="Q14" s="30">
        <v>2014</v>
      </c>
    </row>
    <row r="15" spans="1:17" x14ac:dyDescent="0.3">
      <c r="B15" s="32" t="s">
        <v>30</v>
      </c>
      <c r="C15" s="32" t="s">
        <v>36</v>
      </c>
      <c r="D15" s="32" t="s">
        <v>10</v>
      </c>
      <c r="E15" s="32" t="s">
        <v>16</v>
      </c>
      <c r="F15" s="32">
        <v>3</v>
      </c>
      <c r="G15" s="32">
        <v>350</v>
      </c>
      <c r="H15" s="32">
        <v>754250</v>
      </c>
      <c r="I15" s="32">
        <v>7542.5</v>
      </c>
      <c r="J15" s="30">
        <v>560300</v>
      </c>
      <c r="K15" s="32">
        <v>746707.5</v>
      </c>
      <c r="L15" s="32">
        <v>2155</v>
      </c>
      <c r="M15" s="30">
        <v>186407.5</v>
      </c>
      <c r="N15" s="30">
        <v>41974</v>
      </c>
      <c r="O15" s="30">
        <v>12</v>
      </c>
      <c r="P15" s="30" t="s">
        <v>32</v>
      </c>
      <c r="Q15" s="30">
        <v>2014</v>
      </c>
    </row>
    <row r="16" spans="1:17" x14ac:dyDescent="0.3">
      <c r="B16" s="30" t="s">
        <v>30</v>
      </c>
      <c r="C16" s="30" t="s">
        <v>36</v>
      </c>
      <c r="D16" s="30" t="s">
        <v>12</v>
      </c>
      <c r="E16" s="30" t="s">
        <v>16</v>
      </c>
      <c r="F16" s="30">
        <v>10</v>
      </c>
      <c r="G16" s="30">
        <v>350</v>
      </c>
      <c r="H16" s="30">
        <v>754250</v>
      </c>
      <c r="I16" s="30">
        <v>7542.5</v>
      </c>
      <c r="J16" s="30">
        <v>560300</v>
      </c>
      <c r="K16" s="30">
        <v>746707.5</v>
      </c>
      <c r="L16" s="30">
        <v>2155</v>
      </c>
      <c r="M16" s="30">
        <v>186407.5</v>
      </c>
      <c r="N16" s="30">
        <v>41974</v>
      </c>
      <c r="O16" s="30">
        <v>12</v>
      </c>
      <c r="P16" s="30" t="s">
        <v>32</v>
      </c>
      <c r="Q16" s="30">
        <v>2014</v>
      </c>
    </row>
    <row r="17" spans="2:17" x14ac:dyDescent="0.3">
      <c r="B17" s="32" t="s">
        <v>30</v>
      </c>
      <c r="C17" s="32" t="s">
        <v>34</v>
      </c>
      <c r="D17" s="32" t="s">
        <v>14</v>
      </c>
      <c r="E17" s="32" t="s">
        <v>16</v>
      </c>
      <c r="F17" s="32">
        <v>250</v>
      </c>
      <c r="G17" s="32">
        <v>350</v>
      </c>
      <c r="H17" s="32">
        <v>330225</v>
      </c>
      <c r="I17" s="32">
        <v>3302.25</v>
      </c>
      <c r="J17" s="30">
        <v>245310</v>
      </c>
      <c r="K17" s="32">
        <v>326922.75</v>
      </c>
      <c r="L17" s="32">
        <v>943.5</v>
      </c>
      <c r="M17" s="30">
        <v>81612.75</v>
      </c>
      <c r="N17" s="30">
        <v>41730</v>
      </c>
      <c r="O17" s="30">
        <v>4</v>
      </c>
      <c r="P17" s="30" t="s">
        <v>42</v>
      </c>
      <c r="Q17" s="30">
        <v>2014</v>
      </c>
    </row>
    <row r="18" spans="2:17" x14ac:dyDescent="0.3">
      <c r="B18" s="30" t="s">
        <v>30</v>
      </c>
      <c r="C18" s="30" t="s">
        <v>39</v>
      </c>
      <c r="D18" s="30" t="s">
        <v>14</v>
      </c>
      <c r="E18" s="30" t="s">
        <v>16</v>
      </c>
      <c r="F18" s="30">
        <v>250</v>
      </c>
      <c r="G18" s="30">
        <v>350</v>
      </c>
      <c r="H18" s="30">
        <v>488950</v>
      </c>
      <c r="I18" s="30">
        <v>4889.5</v>
      </c>
      <c r="J18" s="30">
        <v>363220</v>
      </c>
      <c r="K18" s="30">
        <v>484060.5</v>
      </c>
      <c r="L18" s="30">
        <v>1397</v>
      </c>
      <c r="M18" s="30">
        <v>120840.5</v>
      </c>
      <c r="N18" s="30">
        <v>41913</v>
      </c>
      <c r="O18" s="30">
        <v>10</v>
      </c>
      <c r="P18" s="30" t="s">
        <v>41</v>
      </c>
      <c r="Q18" s="30">
        <v>2014</v>
      </c>
    </row>
    <row r="19" spans="2:17" x14ac:dyDescent="0.3">
      <c r="B19" s="32" t="s">
        <v>30</v>
      </c>
      <c r="C19" s="32" t="s">
        <v>34</v>
      </c>
      <c r="D19" s="32" t="s">
        <v>10</v>
      </c>
      <c r="E19" s="32" t="s">
        <v>16</v>
      </c>
      <c r="F19" s="32">
        <v>3</v>
      </c>
      <c r="G19" s="32">
        <v>350</v>
      </c>
      <c r="H19" s="32">
        <v>998200</v>
      </c>
      <c r="I19" s="32">
        <v>19964</v>
      </c>
      <c r="J19" s="30">
        <v>741520</v>
      </c>
      <c r="K19" s="32">
        <v>978236</v>
      </c>
      <c r="L19" s="32">
        <v>2852</v>
      </c>
      <c r="M19" s="30">
        <v>236716</v>
      </c>
      <c r="N19" s="30">
        <v>41974</v>
      </c>
      <c r="O19" s="30">
        <v>12</v>
      </c>
      <c r="P19" s="30" t="s">
        <v>32</v>
      </c>
      <c r="Q19" s="30">
        <v>2014</v>
      </c>
    </row>
    <row r="20" spans="2:17" x14ac:dyDescent="0.3">
      <c r="B20" s="30" t="s">
        <v>30</v>
      </c>
      <c r="C20" s="30" t="s">
        <v>34</v>
      </c>
      <c r="D20" s="30" t="s">
        <v>12</v>
      </c>
      <c r="E20" s="30" t="s">
        <v>16</v>
      </c>
      <c r="F20" s="30">
        <v>10</v>
      </c>
      <c r="G20" s="30">
        <v>350</v>
      </c>
      <c r="H20" s="30">
        <v>998200</v>
      </c>
      <c r="I20" s="30">
        <v>19964</v>
      </c>
      <c r="J20" s="30">
        <v>741520</v>
      </c>
      <c r="K20" s="30">
        <v>978236</v>
      </c>
      <c r="L20" s="30">
        <v>2852</v>
      </c>
      <c r="M20" s="30">
        <v>236716</v>
      </c>
      <c r="N20" s="30">
        <v>41974</v>
      </c>
      <c r="O20" s="30">
        <v>12</v>
      </c>
      <c r="P20" s="30" t="s">
        <v>32</v>
      </c>
      <c r="Q20" s="30">
        <v>2014</v>
      </c>
    </row>
    <row r="21" spans="2:17" x14ac:dyDescent="0.3">
      <c r="B21" s="32" t="s">
        <v>30</v>
      </c>
      <c r="C21" s="32" t="s">
        <v>31</v>
      </c>
      <c r="D21" s="32" t="s">
        <v>13</v>
      </c>
      <c r="E21" s="32" t="s">
        <v>16</v>
      </c>
      <c r="F21" s="32">
        <v>120</v>
      </c>
      <c r="G21" s="32">
        <v>350</v>
      </c>
      <c r="H21" s="32">
        <v>1038100</v>
      </c>
      <c r="I21" s="32">
        <v>20762</v>
      </c>
      <c r="J21" s="30">
        <v>771160</v>
      </c>
      <c r="K21" s="32">
        <v>1017338</v>
      </c>
      <c r="L21" s="32">
        <v>2966</v>
      </c>
      <c r="M21" s="30">
        <v>246178</v>
      </c>
      <c r="N21" s="30">
        <v>41548</v>
      </c>
      <c r="O21" s="30">
        <v>10</v>
      </c>
      <c r="P21" s="30" t="s">
        <v>41</v>
      </c>
      <c r="Q21" s="30">
        <v>2013</v>
      </c>
    </row>
    <row r="22" spans="2:17" x14ac:dyDescent="0.3">
      <c r="B22" s="30" t="s">
        <v>30</v>
      </c>
      <c r="C22" s="30" t="s">
        <v>31</v>
      </c>
      <c r="D22" s="30" t="s">
        <v>13</v>
      </c>
      <c r="E22" s="30" t="s">
        <v>16</v>
      </c>
      <c r="F22" s="30">
        <v>120</v>
      </c>
      <c r="G22" s="30">
        <v>350</v>
      </c>
      <c r="H22" s="30">
        <v>1006950</v>
      </c>
      <c r="I22" s="30">
        <v>20139</v>
      </c>
      <c r="J22" s="30">
        <v>748020</v>
      </c>
      <c r="K22" s="30">
        <v>986811</v>
      </c>
      <c r="L22" s="30">
        <v>2877</v>
      </c>
      <c r="M22" s="30">
        <v>238791</v>
      </c>
      <c r="N22" s="30">
        <v>41913</v>
      </c>
      <c r="O22" s="30">
        <v>10</v>
      </c>
      <c r="P22" s="30" t="s">
        <v>41</v>
      </c>
      <c r="Q22" s="30">
        <v>2014</v>
      </c>
    </row>
    <row r="23" spans="2:17" x14ac:dyDescent="0.3">
      <c r="B23" s="32" t="s">
        <v>30</v>
      </c>
      <c r="C23" s="32" t="s">
        <v>31</v>
      </c>
      <c r="D23" s="32" t="s">
        <v>14</v>
      </c>
      <c r="E23" s="32" t="s">
        <v>16</v>
      </c>
      <c r="F23" s="32">
        <v>250</v>
      </c>
      <c r="G23" s="32">
        <v>350</v>
      </c>
      <c r="H23" s="32">
        <v>1006950</v>
      </c>
      <c r="I23" s="32">
        <v>20139</v>
      </c>
      <c r="J23" s="30">
        <v>748020</v>
      </c>
      <c r="K23" s="32">
        <v>986811</v>
      </c>
      <c r="L23" s="32">
        <v>2877</v>
      </c>
      <c r="M23" s="30">
        <v>238791</v>
      </c>
      <c r="N23" s="30">
        <v>41913</v>
      </c>
      <c r="O23" s="30">
        <v>10</v>
      </c>
      <c r="P23" s="30" t="s">
        <v>41</v>
      </c>
      <c r="Q23" s="30">
        <v>2014</v>
      </c>
    </row>
    <row r="24" spans="2:17" x14ac:dyDescent="0.3">
      <c r="B24" s="30" t="s">
        <v>30</v>
      </c>
      <c r="C24" s="30" t="s">
        <v>43</v>
      </c>
      <c r="D24" s="30" t="s">
        <v>14</v>
      </c>
      <c r="E24" s="30" t="s">
        <v>16</v>
      </c>
      <c r="F24" s="30">
        <v>250</v>
      </c>
      <c r="G24" s="30">
        <v>350</v>
      </c>
      <c r="H24" s="30">
        <v>93100</v>
      </c>
      <c r="I24" s="30">
        <v>1862</v>
      </c>
      <c r="J24" s="30">
        <v>69160</v>
      </c>
      <c r="K24" s="30">
        <v>91238</v>
      </c>
      <c r="L24" s="30">
        <v>266</v>
      </c>
      <c r="M24" s="30">
        <v>22078</v>
      </c>
      <c r="N24" s="30">
        <v>41609</v>
      </c>
      <c r="O24" s="30">
        <v>12</v>
      </c>
      <c r="P24" s="30" t="s">
        <v>32</v>
      </c>
      <c r="Q24" s="30">
        <v>2013</v>
      </c>
    </row>
    <row r="25" spans="2:17" x14ac:dyDescent="0.3">
      <c r="B25" s="32" t="s">
        <v>30</v>
      </c>
      <c r="C25" s="32" t="s">
        <v>39</v>
      </c>
      <c r="D25" s="32" t="s">
        <v>14</v>
      </c>
      <c r="E25" s="32" t="s">
        <v>16</v>
      </c>
      <c r="F25" s="32">
        <v>250</v>
      </c>
      <c r="G25" s="32">
        <v>350</v>
      </c>
      <c r="H25" s="32">
        <v>679000</v>
      </c>
      <c r="I25" s="32">
        <v>13580</v>
      </c>
      <c r="J25" s="30">
        <v>504400</v>
      </c>
      <c r="K25" s="32">
        <v>665420</v>
      </c>
      <c r="L25" s="32">
        <v>1940</v>
      </c>
      <c r="M25" s="30">
        <v>161020</v>
      </c>
      <c r="N25" s="30">
        <v>41609</v>
      </c>
      <c r="O25" s="30">
        <v>12</v>
      </c>
      <c r="P25" s="30" t="s">
        <v>32</v>
      </c>
      <c r="Q25" s="30">
        <v>2013</v>
      </c>
    </row>
    <row r="26" spans="2:17" x14ac:dyDescent="0.3">
      <c r="B26" s="30" t="s">
        <v>30</v>
      </c>
      <c r="C26" s="30" t="s">
        <v>31</v>
      </c>
      <c r="D26" s="30" t="s">
        <v>15</v>
      </c>
      <c r="E26" s="30" t="s">
        <v>16</v>
      </c>
      <c r="F26" s="30">
        <v>260</v>
      </c>
      <c r="G26" s="30">
        <v>350</v>
      </c>
      <c r="H26" s="30">
        <v>1038100</v>
      </c>
      <c r="I26" s="30">
        <v>20762</v>
      </c>
      <c r="J26" s="30">
        <v>771160</v>
      </c>
      <c r="K26" s="30">
        <v>1017338</v>
      </c>
      <c r="L26" s="30">
        <v>2966</v>
      </c>
      <c r="M26" s="30">
        <v>246178</v>
      </c>
      <c r="N26" s="30">
        <v>41548</v>
      </c>
      <c r="O26" s="30">
        <v>10</v>
      </c>
      <c r="P26" s="30" t="s">
        <v>41</v>
      </c>
      <c r="Q26" s="30">
        <v>2013</v>
      </c>
    </row>
    <row r="27" spans="2:17" x14ac:dyDescent="0.3">
      <c r="B27" s="32" t="s">
        <v>30</v>
      </c>
      <c r="C27" s="32" t="s">
        <v>31</v>
      </c>
      <c r="D27" s="32" t="s">
        <v>17</v>
      </c>
      <c r="E27" s="32" t="s">
        <v>16</v>
      </c>
      <c r="F27" s="32">
        <v>5</v>
      </c>
      <c r="G27" s="32">
        <v>350</v>
      </c>
      <c r="H27" s="32">
        <v>628950</v>
      </c>
      <c r="I27" s="32">
        <v>18868.5</v>
      </c>
      <c r="J27" s="30">
        <v>467220</v>
      </c>
      <c r="K27" s="32">
        <v>610081.5</v>
      </c>
      <c r="L27" s="32">
        <v>1797</v>
      </c>
      <c r="M27" s="30">
        <v>142861.5</v>
      </c>
      <c r="N27" s="30">
        <v>41518</v>
      </c>
      <c r="O27" s="30">
        <v>9</v>
      </c>
      <c r="P27" s="30" t="s">
        <v>37</v>
      </c>
      <c r="Q27" s="30">
        <v>2013</v>
      </c>
    </row>
    <row r="28" spans="2:17" x14ac:dyDescent="0.3">
      <c r="B28" s="30" t="s">
        <v>30</v>
      </c>
      <c r="C28" s="30" t="s">
        <v>39</v>
      </c>
      <c r="D28" s="30" t="s">
        <v>14</v>
      </c>
      <c r="E28" s="30" t="s">
        <v>16</v>
      </c>
      <c r="F28" s="30">
        <v>250</v>
      </c>
      <c r="G28" s="30">
        <v>350</v>
      </c>
      <c r="H28" s="30">
        <v>574700</v>
      </c>
      <c r="I28" s="30">
        <v>17241</v>
      </c>
      <c r="J28" s="30">
        <v>426920</v>
      </c>
      <c r="K28" s="30">
        <v>557459</v>
      </c>
      <c r="L28" s="30">
        <v>1642</v>
      </c>
      <c r="M28" s="30">
        <v>130539</v>
      </c>
      <c r="N28" s="30">
        <v>41852</v>
      </c>
      <c r="O28" s="30">
        <v>8</v>
      </c>
      <c r="P28" s="30" t="s">
        <v>44</v>
      </c>
      <c r="Q28" s="30">
        <v>2014</v>
      </c>
    </row>
    <row r="29" spans="2:17" x14ac:dyDescent="0.3">
      <c r="B29" s="32" t="s">
        <v>30</v>
      </c>
      <c r="C29" s="32" t="s">
        <v>43</v>
      </c>
      <c r="D29" s="32" t="s">
        <v>10</v>
      </c>
      <c r="E29" s="32" t="s">
        <v>16</v>
      </c>
      <c r="F29" s="32">
        <v>3</v>
      </c>
      <c r="G29" s="32">
        <v>350</v>
      </c>
      <c r="H29" s="32">
        <v>95900</v>
      </c>
      <c r="I29" s="32">
        <v>3836</v>
      </c>
      <c r="J29" s="30">
        <v>71240</v>
      </c>
      <c r="K29" s="32">
        <v>92064</v>
      </c>
      <c r="L29" s="32">
        <v>274</v>
      </c>
      <c r="M29" s="30">
        <v>20824</v>
      </c>
      <c r="N29" s="30">
        <v>41974</v>
      </c>
      <c r="O29" s="30">
        <v>12</v>
      </c>
      <c r="P29" s="30" t="s">
        <v>32</v>
      </c>
      <c r="Q29" s="30">
        <v>2014</v>
      </c>
    </row>
    <row r="30" spans="2:17" x14ac:dyDescent="0.3">
      <c r="B30" s="30" t="s">
        <v>30</v>
      </c>
      <c r="C30" s="30" t="s">
        <v>43</v>
      </c>
      <c r="D30" s="30" t="s">
        <v>12</v>
      </c>
      <c r="E30" s="30" t="s">
        <v>16</v>
      </c>
      <c r="F30" s="30">
        <v>10</v>
      </c>
      <c r="G30" s="30">
        <v>350</v>
      </c>
      <c r="H30" s="30">
        <v>1207500</v>
      </c>
      <c r="I30" s="30">
        <v>48300</v>
      </c>
      <c r="J30" s="30">
        <v>897000</v>
      </c>
      <c r="K30" s="30">
        <v>1159200</v>
      </c>
      <c r="L30" s="30">
        <v>3450</v>
      </c>
      <c r="M30" s="30">
        <v>262200</v>
      </c>
      <c r="N30" s="30">
        <v>41821</v>
      </c>
      <c r="O30" s="30">
        <v>7</v>
      </c>
      <c r="P30" s="30" t="s">
        <v>45</v>
      </c>
      <c r="Q30" s="30">
        <v>2014</v>
      </c>
    </row>
    <row r="31" spans="2:17" x14ac:dyDescent="0.3">
      <c r="B31" s="32" t="s">
        <v>30</v>
      </c>
      <c r="C31" s="32" t="s">
        <v>43</v>
      </c>
      <c r="D31" s="32" t="s">
        <v>12</v>
      </c>
      <c r="E31" s="32" t="s">
        <v>16</v>
      </c>
      <c r="F31" s="32">
        <v>10</v>
      </c>
      <c r="G31" s="32">
        <v>350</v>
      </c>
      <c r="H31" s="32">
        <v>95900</v>
      </c>
      <c r="I31" s="32">
        <v>3836</v>
      </c>
      <c r="J31" s="30">
        <v>71240</v>
      </c>
      <c r="K31" s="32">
        <v>92064</v>
      </c>
      <c r="L31" s="32">
        <v>274</v>
      </c>
      <c r="M31" s="30">
        <v>20824</v>
      </c>
      <c r="N31" s="30">
        <v>41974</v>
      </c>
      <c r="O31" s="30">
        <v>12</v>
      </c>
      <c r="P31" s="30" t="s">
        <v>32</v>
      </c>
      <c r="Q31" s="30">
        <v>2014</v>
      </c>
    </row>
    <row r="32" spans="2:17" x14ac:dyDescent="0.3">
      <c r="B32" s="33" t="s">
        <v>30</v>
      </c>
      <c r="C32" s="33" t="s">
        <v>36</v>
      </c>
      <c r="D32" s="33" t="s">
        <v>13</v>
      </c>
      <c r="E32" s="33" t="s">
        <v>16</v>
      </c>
      <c r="F32" s="33">
        <v>120</v>
      </c>
      <c r="G32" s="33">
        <v>350</v>
      </c>
      <c r="H32" s="33">
        <v>761950</v>
      </c>
      <c r="I32" s="33">
        <v>30478</v>
      </c>
      <c r="J32" s="33">
        <v>566020</v>
      </c>
      <c r="K32" s="33">
        <v>731472</v>
      </c>
      <c r="L32" s="33">
        <v>2177</v>
      </c>
      <c r="M32" s="33">
        <v>165452</v>
      </c>
      <c r="N32" s="33">
        <v>41913</v>
      </c>
      <c r="O32" s="33">
        <v>10</v>
      </c>
      <c r="P32" s="33" t="s">
        <v>41</v>
      </c>
      <c r="Q32" s="33">
        <v>2014</v>
      </c>
    </row>
  </sheetData>
  <mergeCells count="1">
    <mergeCell ref="B1:G3"/>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57CE-EBE7-4392-BEB1-23A554307A42}">
  <dimension ref="A1:Q30"/>
  <sheetViews>
    <sheetView showGridLines="0" zoomScale="71" zoomScaleNormal="100" workbookViewId="0">
      <selection activeCell="J23" sqref="J23"/>
    </sheetView>
  </sheetViews>
  <sheetFormatPr defaultRowHeight="14.4" x14ac:dyDescent="0.3"/>
  <cols>
    <col min="2" max="11" width="12.6640625" customWidth="1"/>
    <col min="17" max="17" width="8.88671875" customWidth="1"/>
  </cols>
  <sheetData>
    <row r="1" spans="1:17" x14ac:dyDescent="0.3">
      <c r="A1" s="39"/>
      <c r="B1" s="40" t="s">
        <v>27</v>
      </c>
      <c r="C1" s="40"/>
      <c r="D1" s="40"/>
      <c r="E1" s="40"/>
      <c r="F1" s="40"/>
      <c r="G1" s="40"/>
      <c r="H1" s="40"/>
      <c r="I1" s="40"/>
      <c r="J1" s="40"/>
      <c r="K1" s="40"/>
    </row>
    <row r="2" spans="1:17" x14ac:dyDescent="0.3">
      <c r="B2" s="40"/>
      <c r="C2" s="40"/>
      <c r="D2" s="40"/>
      <c r="E2" s="40"/>
      <c r="F2" s="40"/>
      <c r="G2" s="40"/>
      <c r="H2" s="40"/>
      <c r="I2" s="40"/>
      <c r="J2" s="40"/>
      <c r="K2" s="40"/>
    </row>
    <row r="3" spans="1:17" x14ac:dyDescent="0.3">
      <c r="B3" s="9" t="s">
        <v>46</v>
      </c>
      <c r="C3" s="9" t="s">
        <v>47</v>
      </c>
      <c r="D3" s="9" t="s">
        <v>0</v>
      </c>
      <c r="E3" s="9" t="s">
        <v>1</v>
      </c>
      <c r="F3" s="9" t="s">
        <v>3</v>
      </c>
      <c r="G3" s="9" t="s">
        <v>4</v>
      </c>
      <c r="H3" s="9" t="s">
        <v>5</v>
      </c>
      <c r="I3" s="9" t="s">
        <v>6</v>
      </c>
      <c r="J3" s="1" t="s">
        <v>8</v>
      </c>
      <c r="K3" s="9" t="s">
        <v>7</v>
      </c>
      <c r="L3" s="9" t="s">
        <v>2</v>
      </c>
      <c r="M3" s="1" t="s">
        <v>9</v>
      </c>
      <c r="N3" s="1" t="s">
        <v>48</v>
      </c>
      <c r="O3" s="1" t="s">
        <v>49</v>
      </c>
      <c r="P3" s="1" t="s">
        <v>50</v>
      </c>
      <c r="Q3" s="2" t="s">
        <v>51</v>
      </c>
    </row>
    <row r="4" spans="1:17" x14ac:dyDescent="0.3">
      <c r="B4" s="7" t="s">
        <v>30</v>
      </c>
      <c r="C4" s="7" t="s">
        <v>31</v>
      </c>
      <c r="D4" s="7" t="s">
        <v>10</v>
      </c>
      <c r="E4" s="7" t="s">
        <v>11</v>
      </c>
      <c r="F4" s="7">
        <v>3</v>
      </c>
      <c r="G4" s="7">
        <v>350</v>
      </c>
      <c r="H4" s="7">
        <v>529550</v>
      </c>
      <c r="I4" s="7">
        <v>0</v>
      </c>
      <c r="J4" s="11">
        <v>393380</v>
      </c>
      <c r="K4" s="7">
        <v>529550</v>
      </c>
      <c r="L4" s="7">
        <v>1513</v>
      </c>
      <c r="M4" s="11">
        <v>136170</v>
      </c>
      <c r="N4" s="11">
        <v>41974</v>
      </c>
      <c r="O4" s="11">
        <v>12</v>
      </c>
      <c r="P4" s="11" t="s">
        <v>32</v>
      </c>
      <c r="Q4" s="11">
        <v>2014</v>
      </c>
    </row>
    <row r="5" spans="1:17" x14ac:dyDescent="0.3">
      <c r="B5" s="8" t="s">
        <v>30</v>
      </c>
      <c r="C5" s="8" t="s">
        <v>31</v>
      </c>
      <c r="D5" s="8" t="s">
        <v>12</v>
      </c>
      <c r="E5" s="8" t="s">
        <v>11</v>
      </c>
      <c r="F5" s="8">
        <v>10</v>
      </c>
      <c r="G5" s="8">
        <v>350</v>
      </c>
      <c r="H5" s="8">
        <v>352100</v>
      </c>
      <c r="I5" s="8">
        <v>0</v>
      </c>
      <c r="J5" s="7">
        <v>261560</v>
      </c>
      <c r="K5" s="8">
        <v>352100</v>
      </c>
      <c r="L5" s="8">
        <v>1006</v>
      </c>
      <c r="M5" s="7">
        <v>90540</v>
      </c>
      <c r="N5" s="7">
        <v>41791</v>
      </c>
      <c r="O5" s="7">
        <v>6</v>
      </c>
      <c r="P5" s="7" t="s">
        <v>33</v>
      </c>
      <c r="Q5" s="7">
        <v>2014</v>
      </c>
    </row>
    <row r="6" spans="1:17" x14ac:dyDescent="0.3">
      <c r="B6" s="7" t="s">
        <v>30</v>
      </c>
      <c r="C6" s="7" t="s">
        <v>34</v>
      </c>
      <c r="D6" s="7" t="s">
        <v>12</v>
      </c>
      <c r="E6" s="7" t="s">
        <v>11</v>
      </c>
      <c r="F6" s="7">
        <v>10</v>
      </c>
      <c r="G6" s="7">
        <v>350</v>
      </c>
      <c r="H6" s="7">
        <v>603750</v>
      </c>
      <c r="I6" s="7">
        <v>0</v>
      </c>
      <c r="J6" s="7">
        <v>448500</v>
      </c>
      <c r="K6" s="7">
        <v>603750</v>
      </c>
      <c r="L6" s="7">
        <v>1725</v>
      </c>
      <c r="M6" s="7">
        <v>155250</v>
      </c>
      <c r="N6" s="7">
        <v>41579</v>
      </c>
      <c r="O6" s="7">
        <v>11</v>
      </c>
      <c r="P6" s="7" t="s">
        <v>35</v>
      </c>
      <c r="Q6" s="7">
        <v>2013</v>
      </c>
    </row>
    <row r="7" spans="1:17" x14ac:dyDescent="0.3">
      <c r="B7" s="8" t="s">
        <v>30</v>
      </c>
      <c r="C7" s="8" t="s">
        <v>31</v>
      </c>
      <c r="D7" s="8" t="s">
        <v>12</v>
      </c>
      <c r="E7" s="8" t="s">
        <v>11</v>
      </c>
      <c r="F7" s="8">
        <v>10</v>
      </c>
      <c r="G7" s="8">
        <v>350</v>
      </c>
      <c r="H7" s="8">
        <v>529550</v>
      </c>
      <c r="I7" s="8">
        <v>0</v>
      </c>
      <c r="J7" s="7">
        <v>393380</v>
      </c>
      <c r="K7" s="8">
        <v>529550</v>
      </c>
      <c r="L7" s="8">
        <v>1513</v>
      </c>
      <c r="M7" s="7">
        <v>136170</v>
      </c>
      <c r="N7" s="7">
        <v>41974</v>
      </c>
      <c r="O7" s="7">
        <v>12</v>
      </c>
      <c r="P7" s="7" t="s">
        <v>32</v>
      </c>
      <c r="Q7" s="7">
        <v>2014</v>
      </c>
    </row>
    <row r="8" spans="1:17" x14ac:dyDescent="0.3">
      <c r="B8" s="7" t="s">
        <v>30</v>
      </c>
      <c r="C8" s="7" t="s">
        <v>31</v>
      </c>
      <c r="D8" s="7" t="s">
        <v>13</v>
      </c>
      <c r="E8" s="7" t="s">
        <v>11</v>
      </c>
      <c r="F8" s="7">
        <v>120</v>
      </c>
      <c r="G8" s="7">
        <v>350</v>
      </c>
      <c r="H8" s="7">
        <v>352100</v>
      </c>
      <c r="I8" s="7">
        <v>0</v>
      </c>
      <c r="J8" s="7">
        <v>261560</v>
      </c>
      <c r="K8" s="7">
        <v>352100</v>
      </c>
      <c r="L8" s="7">
        <v>1006</v>
      </c>
      <c r="M8" s="7">
        <v>90540</v>
      </c>
      <c r="N8" s="7">
        <v>41791</v>
      </c>
      <c r="O8" s="7">
        <v>6</v>
      </c>
      <c r="P8" s="7" t="s">
        <v>33</v>
      </c>
      <c r="Q8" s="7">
        <v>2014</v>
      </c>
    </row>
    <row r="9" spans="1:17" x14ac:dyDescent="0.3">
      <c r="B9" s="8" t="s">
        <v>30</v>
      </c>
      <c r="C9" s="8" t="s">
        <v>36</v>
      </c>
      <c r="D9" s="8" t="s">
        <v>14</v>
      </c>
      <c r="E9" s="8" t="s">
        <v>11</v>
      </c>
      <c r="F9" s="8">
        <v>250</v>
      </c>
      <c r="G9" s="8">
        <v>350</v>
      </c>
      <c r="H9" s="8">
        <v>534450</v>
      </c>
      <c r="I9" s="8">
        <v>0</v>
      </c>
      <c r="J9" s="7">
        <v>397020</v>
      </c>
      <c r="K9" s="8">
        <v>534450</v>
      </c>
      <c r="L9" s="8">
        <v>1527</v>
      </c>
      <c r="M9" s="7">
        <v>137430</v>
      </c>
      <c r="N9" s="7">
        <v>41518</v>
      </c>
      <c r="O9" s="7">
        <v>9</v>
      </c>
      <c r="P9" s="7" t="s">
        <v>37</v>
      </c>
      <c r="Q9" s="7">
        <v>2013</v>
      </c>
    </row>
    <row r="10" spans="1:17" x14ac:dyDescent="0.3">
      <c r="B10" s="7" t="s">
        <v>30</v>
      </c>
      <c r="C10" s="7" t="s">
        <v>36</v>
      </c>
      <c r="D10" s="7" t="s">
        <v>15</v>
      </c>
      <c r="E10" s="7" t="s">
        <v>11</v>
      </c>
      <c r="F10" s="7">
        <v>260</v>
      </c>
      <c r="G10" s="7">
        <v>350</v>
      </c>
      <c r="H10" s="7">
        <v>962500</v>
      </c>
      <c r="I10" s="7">
        <v>0</v>
      </c>
      <c r="J10" s="7">
        <v>715000</v>
      </c>
      <c r="K10" s="7">
        <v>962500</v>
      </c>
      <c r="L10" s="7">
        <v>2750</v>
      </c>
      <c r="M10" s="7">
        <v>247500</v>
      </c>
      <c r="N10" s="7">
        <v>41671</v>
      </c>
      <c r="O10" s="7">
        <v>2</v>
      </c>
      <c r="P10" s="7" t="s">
        <v>38</v>
      </c>
      <c r="Q10" s="7">
        <v>2014</v>
      </c>
    </row>
    <row r="11" spans="1:17" x14ac:dyDescent="0.3">
      <c r="B11" s="8" t="s">
        <v>30</v>
      </c>
      <c r="C11" s="8" t="s">
        <v>39</v>
      </c>
      <c r="D11" s="8" t="s">
        <v>10</v>
      </c>
      <c r="E11" s="8" t="s">
        <v>16</v>
      </c>
      <c r="F11" s="8">
        <v>3</v>
      </c>
      <c r="G11" s="8">
        <v>350</v>
      </c>
      <c r="H11" s="8">
        <v>423500</v>
      </c>
      <c r="I11" s="8">
        <v>4235</v>
      </c>
      <c r="J11" s="7">
        <v>314600</v>
      </c>
      <c r="K11" s="8">
        <v>419265</v>
      </c>
      <c r="L11" s="8">
        <v>1210</v>
      </c>
      <c r="M11" s="7">
        <v>104665</v>
      </c>
      <c r="N11" s="7">
        <v>41699</v>
      </c>
      <c r="O11" s="7">
        <v>3</v>
      </c>
      <c r="P11" s="7" t="s">
        <v>40</v>
      </c>
      <c r="Q11" s="7">
        <v>2014</v>
      </c>
    </row>
    <row r="12" spans="1:17" x14ac:dyDescent="0.3">
      <c r="B12" s="7" t="s">
        <v>30</v>
      </c>
      <c r="C12" s="7" t="s">
        <v>39</v>
      </c>
      <c r="D12" s="7" t="s">
        <v>10</v>
      </c>
      <c r="E12" s="7" t="s">
        <v>16</v>
      </c>
      <c r="F12" s="7">
        <v>3</v>
      </c>
      <c r="G12" s="7">
        <v>350</v>
      </c>
      <c r="H12" s="7">
        <v>488950</v>
      </c>
      <c r="I12" s="7">
        <v>4889.5</v>
      </c>
      <c r="J12" s="7">
        <v>363220</v>
      </c>
      <c r="K12" s="7">
        <v>484060.5</v>
      </c>
      <c r="L12" s="7">
        <v>1397</v>
      </c>
      <c r="M12" s="7">
        <v>120840.5</v>
      </c>
      <c r="N12" s="7">
        <v>41913</v>
      </c>
      <c r="O12" s="7">
        <v>10</v>
      </c>
      <c r="P12" s="7" t="s">
        <v>41</v>
      </c>
      <c r="Q12" s="7">
        <v>2014</v>
      </c>
    </row>
    <row r="13" spans="1:17" x14ac:dyDescent="0.3">
      <c r="B13" s="8" t="s">
        <v>30</v>
      </c>
      <c r="C13" s="8" t="s">
        <v>36</v>
      </c>
      <c r="D13" s="8" t="s">
        <v>10</v>
      </c>
      <c r="E13" s="8" t="s">
        <v>16</v>
      </c>
      <c r="F13" s="8">
        <v>3</v>
      </c>
      <c r="G13" s="8">
        <v>350</v>
      </c>
      <c r="H13" s="8">
        <v>754250</v>
      </c>
      <c r="I13" s="8">
        <v>7542.5</v>
      </c>
      <c r="J13" s="7">
        <v>560300</v>
      </c>
      <c r="K13" s="8">
        <v>746707.5</v>
      </c>
      <c r="L13" s="8">
        <v>2155</v>
      </c>
      <c r="M13" s="7">
        <v>186407.5</v>
      </c>
      <c r="N13" s="7">
        <v>41974</v>
      </c>
      <c r="O13" s="7">
        <v>12</v>
      </c>
      <c r="P13" s="7" t="s">
        <v>32</v>
      </c>
      <c r="Q13" s="7">
        <v>2014</v>
      </c>
    </row>
    <row r="14" spans="1:17" x14ac:dyDescent="0.3">
      <c r="B14" s="7" t="s">
        <v>30</v>
      </c>
      <c r="C14" s="7" t="s">
        <v>36</v>
      </c>
      <c r="D14" s="7" t="s">
        <v>12</v>
      </c>
      <c r="E14" s="7" t="s">
        <v>16</v>
      </c>
      <c r="F14" s="7">
        <v>10</v>
      </c>
      <c r="G14" s="7">
        <v>350</v>
      </c>
      <c r="H14" s="7">
        <v>754250</v>
      </c>
      <c r="I14" s="7">
        <v>7542.5</v>
      </c>
      <c r="J14" s="7">
        <v>560300</v>
      </c>
      <c r="K14" s="7">
        <v>746707.5</v>
      </c>
      <c r="L14" s="7">
        <v>2155</v>
      </c>
      <c r="M14" s="7">
        <v>186407.5</v>
      </c>
      <c r="N14" s="7">
        <v>41974</v>
      </c>
      <c r="O14" s="7">
        <v>12</v>
      </c>
      <c r="P14" s="7" t="s">
        <v>32</v>
      </c>
      <c r="Q14" s="7">
        <v>2014</v>
      </c>
    </row>
    <row r="15" spans="1:17" x14ac:dyDescent="0.3">
      <c r="B15" s="8" t="s">
        <v>30</v>
      </c>
      <c r="C15" s="8" t="s">
        <v>34</v>
      </c>
      <c r="D15" s="8" t="s">
        <v>14</v>
      </c>
      <c r="E15" s="8" t="s">
        <v>16</v>
      </c>
      <c r="F15" s="8">
        <v>250</v>
      </c>
      <c r="G15" s="8">
        <v>350</v>
      </c>
      <c r="H15" s="8">
        <v>330225</v>
      </c>
      <c r="I15" s="8">
        <v>3302.25</v>
      </c>
      <c r="J15" s="7">
        <v>245310</v>
      </c>
      <c r="K15" s="8">
        <v>326922.75</v>
      </c>
      <c r="L15" s="8">
        <v>943.5</v>
      </c>
      <c r="M15" s="7">
        <v>81612.75</v>
      </c>
      <c r="N15" s="7">
        <v>41730</v>
      </c>
      <c r="O15" s="7">
        <v>4</v>
      </c>
      <c r="P15" s="7" t="s">
        <v>42</v>
      </c>
      <c r="Q15" s="7">
        <v>2014</v>
      </c>
    </row>
    <row r="16" spans="1:17" x14ac:dyDescent="0.3">
      <c r="B16" s="7" t="s">
        <v>30</v>
      </c>
      <c r="C16" s="7" t="s">
        <v>39</v>
      </c>
      <c r="D16" s="7" t="s">
        <v>14</v>
      </c>
      <c r="E16" s="7" t="s">
        <v>16</v>
      </c>
      <c r="F16" s="7">
        <v>250</v>
      </c>
      <c r="G16" s="7">
        <v>350</v>
      </c>
      <c r="H16" s="7">
        <v>488950</v>
      </c>
      <c r="I16" s="7">
        <v>4889.5</v>
      </c>
      <c r="J16" s="7">
        <v>363220</v>
      </c>
      <c r="K16" s="7">
        <v>484060.5</v>
      </c>
      <c r="L16" s="7">
        <v>1397</v>
      </c>
      <c r="M16" s="7">
        <v>120840.5</v>
      </c>
      <c r="N16" s="7">
        <v>41913</v>
      </c>
      <c r="O16" s="7">
        <v>10</v>
      </c>
      <c r="P16" s="7" t="s">
        <v>41</v>
      </c>
      <c r="Q16" s="7">
        <v>2014</v>
      </c>
    </row>
    <row r="17" spans="2:17" x14ac:dyDescent="0.3">
      <c r="B17" s="8" t="s">
        <v>30</v>
      </c>
      <c r="C17" s="8" t="s">
        <v>34</v>
      </c>
      <c r="D17" s="8" t="s">
        <v>10</v>
      </c>
      <c r="E17" s="8" t="s">
        <v>16</v>
      </c>
      <c r="F17" s="8">
        <v>3</v>
      </c>
      <c r="G17" s="8">
        <v>350</v>
      </c>
      <c r="H17" s="8">
        <v>998200</v>
      </c>
      <c r="I17" s="8">
        <v>19964</v>
      </c>
      <c r="J17" s="7">
        <v>741520</v>
      </c>
      <c r="K17" s="8">
        <v>978236</v>
      </c>
      <c r="L17" s="8">
        <v>2852</v>
      </c>
      <c r="M17" s="7">
        <v>236716</v>
      </c>
      <c r="N17" s="7">
        <v>41974</v>
      </c>
      <c r="O17" s="7">
        <v>12</v>
      </c>
      <c r="P17" s="7" t="s">
        <v>32</v>
      </c>
      <c r="Q17" s="7">
        <v>2014</v>
      </c>
    </row>
    <row r="18" spans="2:17" x14ac:dyDescent="0.3">
      <c r="B18" s="7" t="s">
        <v>30</v>
      </c>
      <c r="C18" s="7" t="s">
        <v>34</v>
      </c>
      <c r="D18" s="7" t="s">
        <v>12</v>
      </c>
      <c r="E18" s="7" t="s">
        <v>16</v>
      </c>
      <c r="F18" s="7">
        <v>10</v>
      </c>
      <c r="G18" s="7">
        <v>350</v>
      </c>
      <c r="H18" s="7">
        <v>998200</v>
      </c>
      <c r="I18" s="7">
        <v>19964</v>
      </c>
      <c r="J18" s="7">
        <v>741520</v>
      </c>
      <c r="K18" s="7">
        <v>978236</v>
      </c>
      <c r="L18" s="7">
        <v>2852</v>
      </c>
      <c r="M18" s="7">
        <v>236716</v>
      </c>
      <c r="N18" s="7">
        <v>41974</v>
      </c>
      <c r="O18" s="7">
        <v>12</v>
      </c>
      <c r="P18" s="7" t="s">
        <v>32</v>
      </c>
      <c r="Q18" s="7">
        <v>2014</v>
      </c>
    </row>
    <row r="19" spans="2:17" x14ac:dyDescent="0.3">
      <c r="B19" s="8" t="s">
        <v>30</v>
      </c>
      <c r="C19" s="8" t="s">
        <v>31</v>
      </c>
      <c r="D19" s="8" t="s">
        <v>13</v>
      </c>
      <c r="E19" s="8" t="s">
        <v>16</v>
      </c>
      <c r="F19" s="8">
        <v>120</v>
      </c>
      <c r="G19" s="8">
        <v>350</v>
      </c>
      <c r="H19" s="8">
        <v>1038100</v>
      </c>
      <c r="I19" s="8">
        <v>20762</v>
      </c>
      <c r="J19" s="7">
        <v>771160</v>
      </c>
      <c r="K19" s="8">
        <v>1017338</v>
      </c>
      <c r="L19" s="8">
        <v>2966</v>
      </c>
      <c r="M19" s="7">
        <v>246178</v>
      </c>
      <c r="N19" s="7">
        <v>41548</v>
      </c>
      <c r="O19" s="7">
        <v>10</v>
      </c>
      <c r="P19" s="7" t="s">
        <v>41</v>
      </c>
      <c r="Q19" s="7">
        <v>2013</v>
      </c>
    </row>
    <row r="20" spans="2:17" x14ac:dyDescent="0.3">
      <c r="B20" s="7" t="s">
        <v>30</v>
      </c>
      <c r="C20" s="7" t="s">
        <v>31</v>
      </c>
      <c r="D20" s="7" t="s">
        <v>13</v>
      </c>
      <c r="E20" s="7" t="s">
        <v>16</v>
      </c>
      <c r="F20" s="7">
        <v>120</v>
      </c>
      <c r="G20" s="7">
        <v>350</v>
      </c>
      <c r="H20" s="7">
        <v>1006950</v>
      </c>
      <c r="I20" s="7">
        <v>20139</v>
      </c>
      <c r="J20" s="7">
        <v>748020</v>
      </c>
      <c r="K20" s="7">
        <v>986811</v>
      </c>
      <c r="L20" s="7">
        <v>2877</v>
      </c>
      <c r="M20" s="7">
        <v>238791</v>
      </c>
      <c r="N20" s="7">
        <v>41913</v>
      </c>
      <c r="O20" s="7">
        <v>10</v>
      </c>
      <c r="P20" s="7" t="s">
        <v>41</v>
      </c>
      <c r="Q20" s="7">
        <v>2014</v>
      </c>
    </row>
    <row r="21" spans="2:17" x14ac:dyDescent="0.3">
      <c r="B21" s="8" t="s">
        <v>30</v>
      </c>
      <c r="C21" s="8" t="s">
        <v>31</v>
      </c>
      <c r="D21" s="8" t="s">
        <v>14</v>
      </c>
      <c r="E21" s="8" t="s">
        <v>16</v>
      </c>
      <c r="F21" s="8">
        <v>250</v>
      </c>
      <c r="G21" s="8">
        <v>350</v>
      </c>
      <c r="H21" s="8">
        <v>1006950</v>
      </c>
      <c r="I21" s="8">
        <v>20139</v>
      </c>
      <c r="J21" s="7">
        <v>748020</v>
      </c>
      <c r="K21" s="8">
        <v>986811</v>
      </c>
      <c r="L21" s="8">
        <v>2877</v>
      </c>
      <c r="M21" s="7">
        <v>238791</v>
      </c>
      <c r="N21" s="7">
        <v>41913</v>
      </c>
      <c r="O21" s="7">
        <v>10</v>
      </c>
      <c r="P21" s="7" t="s">
        <v>41</v>
      </c>
      <c r="Q21" s="7">
        <v>2014</v>
      </c>
    </row>
    <row r="22" spans="2:17" x14ac:dyDescent="0.3">
      <c r="B22" s="7" t="s">
        <v>30</v>
      </c>
      <c r="C22" s="7" t="s">
        <v>43</v>
      </c>
      <c r="D22" s="7" t="s">
        <v>14</v>
      </c>
      <c r="E22" s="7" t="s">
        <v>16</v>
      </c>
      <c r="F22" s="7">
        <v>250</v>
      </c>
      <c r="G22" s="7">
        <v>350</v>
      </c>
      <c r="H22" s="7">
        <v>93100</v>
      </c>
      <c r="I22" s="7">
        <v>1862</v>
      </c>
      <c r="J22" s="7">
        <v>69160</v>
      </c>
      <c r="K22" s="7">
        <v>91238</v>
      </c>
      <c r="L22" s="7">
        <v>266</v>
      </c>
      <c r="M22" s="7">
        <v>22078</v>
      </c>
      <c r="N22" s="7">
        <v>41609</v>
      </c>
      <c r="O22" s="7">
        <v>12</v>
      </c>
      <c r="P22" s="7" t="s">
        <v>32</v>
      </c>
      <c r="Q22" s="7">
        <v>2013</v>
      </c>
    </row>
    <row r="23" spans="2:17" x14ac:dyDescent="0.3">
      <c r="B23" s="8" t="s">
        <v>30</v>
      </c>
      <c r="C23" s="8" t="s">
        <v>39</v>
      </c>
      <c r="D23" s="8" t="s">
        <v>14</v>
      </c>
      <c r="E23" s="8" t="s">
        <v>16</v>
      </c>
      <c r="F23" s="8">
        <v>250</v>
      </c>
      <c r="G23" s="8">
        <v>350</v>
      </c>
      <c r="H23" s="8">
        <v>679000</v>
      </c>
      <c r="I23" s="8">
        <v>13580</v>
      </c>
      <c r="J23" s="7">
        <v>504400</v>
      </c>
      <c r="K23" s="8">
        <v>665420</v>
      </c>
      <c r="L23" s="8">
        <v>1940</v>
      </c>
      <c r="M23" s="7">
        <v>161020</v>
      </c>
      <c r="N23" s="7">
        <v>41609</v>
      </c>
      <c r="O23" s="7">
        <v>12</v>
      </c>
      <c r="P23" s="7" t="s">
        <v>32</v>
      </c>
      <c r="Q23" s="7">
        <v>2013</v>
      </c>
    </row>
    <row r="24" spans="2:17" x14ac:dyDescent="0.3">
      <c r="B24" s="7" t="s">
        <v>30</v>
      </c>
      <c r="C24" s="7" t="s">
        <v>31</v>
      </c>
      <c r="D24" s="7" t="s">
        <v>15</v>
      </c>
      <c r="E24" s="7" t="s">
        <v>16</v>
      </c>
      <c r="F24" s="7">
        <v>260</v>
      </c>
      <c r="G24" s="7">
        <v>350</v>
      </c>
      <c r="H24" s="7">
        <v>1038100</v>
      </c>
      <c r="I24" s="7">
        <v>20762</v>
      </c>
      <c r="J24" s="7">
        <v>771160</v>
      </c>
      <c r="K24" s="7">
        <v>1017338</v>
      </c>
      <c r="L24" s="7">
        <v>2966</v>
      </c>
      <c r="M24" s="7">
        <v>246178</v>
      </c>
      <c r="N24" s="7">
        <v>41548</v>
      </c>
      <c r="O24" s="7">
        <v>10</v>
      </c>
      <c r="P24" s="7" t="s">
        <v>41</v>
      </c>
      <c r="Q24" s="7">
        <v>2013</v>
      </c>
    </row>
    <row r="25" spans="2:17" x14ac:dyDescent="0.3">
      <c r="B25" s="8" t="s">
        <v>30</v>
      </c>
      <c r="C25" s="8" t="s">
        <v>31</v>
      </c>
      <c r="D25" s="8" t="s">
        <v>17</v>
      </c>
      <c r="E25" s="8" t="s">
        <v>16</v>
      </c>
      <c r="F25" s="8">
        <v>5</v>
      </c>
      <c r="G25" s="8">
        <v>350</v>
      </c>
      <c r="H25" s="8">
        <v>628950</v>
      </c>
      <c r="I25" s="8">
        <v>18868.5</v>
      </c>
      <c r="J25" s="7">
        <v>467220</v>
      </c>
      <c r="K25" s="8">
        <v>610081.5</v>
      </c>
      <c r="L25" s="8">
        <v>1797</v>
      </c>
      <c r="M25" s="7">
        <v>142861.5</v>
      </c>
      <c r="N25" s="7">
        <v>41518</v>
      </c>
      <c r="O25" s="7">
        <v>9</v>
      </c>
      <c r="P25" s="7" t="s">
        <v>37</v>
      </c>
      <c r="Q25" s="7">
        <v>2013</v>
      </c>
    </row>
    <row r="26" spans="2:17" x14ac:dyDescent="0.3">
      <c r="B26" s="7" t="s">
        <v>30</v>
      </c>
      <c r="C26" s="7" t="s">
        <v>39</v>
      </c>
      <c r="D26" s="7" t="s">
        <v>14</v>
      </c>
      <c r="E26" s="7" t="s">
        <v>16</v>
      </c>
      <c r="F26" s="7">
        <v>250</v>
      </c>
      <c r="G26" s="7">
        <v>350</v>
      </c>
      <c r="H26" s="7">
        <v>574700</v>
      </c>
      <c r="I26" s="7">
        <v>17241</v>
      </c>
      <c r="J26" s="7">
        <v>426920</v>
      </c>
      <c r="K26" s="7">
        <v>557459</v>
      </c>
      <c r="L26" s="7">
        <v>1642</v>
      </c>
      <c r="M26" s="7">
        <v>130539</v>
      </c>
      <c r="N26" s="7">
        <v>41852</v>
      </c>
      <c r="O26" s="7">
        <v>8</v>
      </c>
      <c r="P26" s="7" t="s">
        <v>44</v>
      </c>
      <c r="Q26" s="7">
        <v>2014</v>
      </c>
    </row>
    <row r="27" spans="2:17" x14ac:dyDescent="0.3">
      <c r="B27" s="8" t="s">
        <v>30</v>
      </c>
      <c r="C27" s="8" t="s">
        <v>43</v>
      </c>
      <c r="D27" s="8" t="s">
        <v>10</v>
      </c>
      <c r="E27" s="8" t="s">
        <v>16</v>
      </c>
      <c r="F27" s="8">
        <v>3</v>
      </c>
      <c r="G27" s="8">
        <v>350</v>
      </c>
      <c r="H27" s="8">
        <v>95900</v>
      </c>
      <c r="I27" s="8">
        <v>3836</v>
      </c>
      <c r="J27" s="7">
        <v>71240</v>
      </c>
      <c r="K27" s="8">
        <v>92064</v>
      </c>
      <c r="L27" s="8">
        <v>274</v>
      </c>
      <c r="M27" s="7">
        <v>20824</v>
      </c>
      <c r="N27" s="7">
        <v>41974</v>
      </c>
      <c r="O27" s="7">
        <v>12</v>
      </c>
      <c r="P27" s="7" t="s">
        <v>32</v>
      </c>
      <c r="Q27" s="7">
        <v>2014</v>
      </c>
    </row>
    <row r="28" spans="2:17" x14ac:dyDescent="0.3">
      <c r="B28" s="7" t="s">
        <v>30</v>
      </c>
      <c r="C28" s="7" t="s">
        <v>43</v>
      </c>
      <c r="D28" s="7" t="s">
        <v>12</v>
      </c>
      <c r="E28" s="7" t="s">
        <v>16</v>
      </c>
      <c r="F28" s="7">
        <v>10</v>
      </c>
      <c r="G28" s="7">
        <v>350</v>
      </c>
      <c r="H28" s="7">
        <v>1207500</v>
      </c>
      <c r="I28" s="7">
        <v>48300</v>
      </c>
      <c r="J28" s="7">
        <v>897000</v>
      </c>
      <c r="K28" s="7">
        <v>1159200</v>
      </c>
      <c r="L28" s="7">
        <v>3450</v>
      </c>
      <c r="M28" s="7">
        <v>262200</v>
      </c>
      <c r="N28" s="7">
        <v>41821</v>
      </c>
      <c r="O28" s="7">
        <v>7</v>
      </c>
      <c r="P28" s="7" t="s">
        <v>45</v>
      </c>
      <c r="Q28" s="7">
        <v>2014</v>
      </c>
    </row>
    <row r="29" spans="2:17" x14ac:dyDescent="0.3">
      <c r="B29" s="8" t="s">
        <v>30</v>
      </c>
      <c r="C29" s="8" t="s">
        <v>43</v>
      </c>
      <c r="D29" s="8" t="s">
        <v>12</v>
      </c>
      <c r="E29" s="8" t="s">
        <v>16</v>
      </c>
      <c r="F29" s="8">
        <v>10</v>
      </c>
      <c r="G29" s="8">
        <v>350</v>
      </c>
      <c r="H29" s="8">
        <v>95900</v>
      </c>
      <c r="I29" s="8">
        <v>3836</v>
      </c>
      <c r="J29" s="7">
        <v>71240</v>
      </c>
      <c r="K29" s="8">
        <v>92064</v>
      </c>
      <c r="L29" s="8">
        <v>274</v>
      </c>
      <c r="M29" s="7">
        <v>20824</v>
      </c>
      <c r="N29" s="7">
        <v>41974</v>
      </c>
      <c r="O29" s="7">
        <v>12</v>
      </c>
      <c r="P29" s="7" t="s">
        <v>32</v>
      </c>
      <c r="Q29" s="7">
        <v>2014</v>
      </c>
    </row>
    <row r="30" spans="2:17" x14ac:dyDescent="0.3">
      <c r="B30" s="10" t="s">
        <v>30</v>
      </c>
      <c r="C30" s="10" t="s">
        <v>36</v>
      </c>
      <c r="D30" s="10" t="s">
        <v>13</v>
      </c>
      <c r="E30" s="10" t="s">
        <v>16</v>
      </c>
      <c r="F30" s="10">
        <v>120</v>
      </c>
      <c r="G30" s="10">
        <v>350</v>
      </c>
      <c r="H30" s="10">
        <v>761950</v>
      </c>
      <c r="I30" s="10">
        <v>30478</v>
      </c>
      <c r="J30" s="10">
        <v>566020</v>
      </c>
      <c r="K30" s="10">
        <v>731472</v>
      </c>
      <c r="L30" s="10">
        <v>2177</v>
      </c>
      <c r="M30" s="10">
        <v>165452</v>
      </c>
      <c r="N30" s="10">
        <v>41913</v>
      </c>
      <c r="O30" s="10">
        <v>10</v>
      </c>
      <c r="P30" s="10" t="s">
        <v>41</v>
      </c>
      <c r="Q30" s="10">
        <v>2014</v>
      </c>
    </row>
  </sheetData>
  <mergeCells count="1">
    <mergeCell ref="B1:K2"/>
  </mergeCells>
  <conditionalFormatting sqref="K4:K30">
    <cfRule type="cellIs" dxfId="7" priority="1" operator="greaterThan">
      <formula>141512</formula>
    </cfRule>
    <cfRule type="top10" dxfId="6" priority="2" percent="1" rank="10"/>
    <cfRule type="cellIs" dxfId="5" priority="3" operator="lessThan">
      <formula>141512</formula>
    </cfRule>
    <cfRule type="top10" dxfId="4" priority="4" percent="1" rank="10"/>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7908A-9961-4F67-9D84-8A301343CBCD}">
  <dimension ref="A1:G18"/>
  <sheetViews>
    <sheetView workbookViewId="0">
      <selection activeCell="E7" sqref="E7"/>
    </sheetView>
  </sheetViews>
  <sheetFormatPr defaultRowHeight="14.4" x14ac:dyDescent="0.3"/>
  <cols>
    <col min="4" max="4" width="10" customWidth="1"/>
    <col min="5" max="5" width="13.21875" customWidth="1"/>
  </cols>
  <sheetData>
    <row r="1" spans="1:7" x14ac:dyDescent="0.3">
      <c r="A1" s="25" t="s">
        <v>18</v>
      </c>
      <c r="B1" s="25"/>
      <c r="C1" s="25"/>
      <c r="D1" s="25"/>
      <c r="E1" s="25"/>
      <c r="F1" s="25"/>
      <c r="G1" s="25"/>
    </row>
    <row r="2" spans="1:7" x14ac:dyDescent="0.3">
      <c r="B2" s="17"/>
      <c r="C2" s="18" t="str">
        <f>Data[[#Headers],[Units Sold]]</f>
        <v>Units Sold</v>
      </c>
      <c r="D2" s="18" t="str">
        <f>Data[[#Headers],[Profit]]</f>
        <v>Profit</v>
      </c>
    </row>
    <row r="3" spans="1:7" x14ac:dyDescent="0.3">
      <c r="B3" s="35" t="s">
        <v>19</v>
      </c>
      <c r="C3" s="34">
        <f>AVERAGE(Data[Units Sold])</f>
        <v>1833.6111111111111</v>
      </c>
      <c r="D3" s="34">
        <f>AVERAGE(Data[Profit])</f>
        <v>154205.26851851851</v>
      </c>
    </row>
    <row r="4" spans="1:7" x14ac:dyDescent="0.3">
      <c r="B4" s="35" t="s">
        <v>20</v>
      </c>
      <c r="C4" s="34">
        <f>MEDIAN(Data[Units Sold])</f>
        <v>1725</v>
      </c>
      <c r="D4" s="34">
        <f>MEDIAN(Data[Profit])</f>
        <v>142861.5</v>
      </c>
    </row>
    <row r="5" spans="1:7" x14ac:dyDescent="0.3">
      <c r="B5" s="35" t="s">
        <v>21</v>
      </c>
      <c r="C5" s="34">
        <f>MIN(Data[Units Sold])</f>
        <v>266</v>
      </c>
      <c r="D5" s="34">
        <f>MIN(Data[Profit])</f>
        <v>20824</v>
      </c>
    </row>
    <row r="6" spans="1:7" x14ac:dyDescent="0.3">
      <c r="B6" s="35" t="s">
        <v>22</v>
      </c>
      <c r="C6" s="34">
        <f>MAX(Data[Units Sold])</f>
        <v>3450</v>
      </c>
      <c r="D6" s="34">
        <f>MAX(Data[Profit])</f>
        <v>262200</v>
      </c>
    </row>
    <row r="7" spans="1:7" x14ac:dyDescent="0.3">
      <c r="B7" s="35" t="s">
        <v>23</v>
      </c>
      <c r="C7" s="34">
        <f>C6-C5</f>
        <v>3184</v>
      </c>
      <c r="D7" s="34">
        <f>D6-D5</f>
        <v>241376</v>
      </c>
    </row>
    <row r="8" spans="1:7" x14ac:dyDescent="0.3">
      <c r="B8" s="35"/>
      <c r="C8" s="34"/>
      <c r="D8" s="34"/>
    </row>
    <row r="9" spans="1:7" x14ac:dyDescent="0.3">
      <c r="B9" s="35" t="s">
        <v>24</v>
      </c>
      <c r="C9" s="34">
        <f>_xlfn.PERCENTILE.EXC(Data[Units Sold],0.2)</f>
        <v>1006</v>
      </c>
      <c r="D9" s="34">
        <f>_xlfn.PERCENTILE.EXC(Data[Profit],0.2)</f>
        <v>90540</v>
      </c>
    </row>
    <row r="10" spans="1:7" x14ac:dyDescent="0.3">
      <c r="B10" s="35" t="s">
        <v>25</v>
      </c>
      <c r="C10" s="34">
        <f>_xlfn.PERCENTILE.EXC(Data[Units Sold],0.75)</f>
        <v>2852</v>
      </c>
      <c r="D10" s="34">
        <f>_xlfn.PERCENTILE.EXC(Data[Profit],0.75)</f>
        <v>236716</v>
      </c>
    </row>
    <row r="13" spans="1:7" x14ac:dyDescent="0.3">
      <c r="B13" s="36" t="s">
        <v>26</v>
      </c>
      <c r="C13" s="36"/>
      <c r="D13" s="36"/>
      <c r="E13" s="36"/>
      <c r="F13">
        <f>COUNTA(Data[Product])</f>
        <v>27</v>
      </c>
      <c r="G13" t="str" cm="1">
        <f t="array" ref="G13:G18">_xlfn.UNIQUE(Data[Product])</f>
        <v>Carretera</v>
      </c>
    </row>
    <row r="14" spans="1:7" x14ac:dyDescent="0.3">
      <c r="F14">
        <f>COUNTA(Data[Product])</f>
        <v>27</v>
      </c>
      <c r="G14" t="str">
        <v>Paseo</v>
      </c>
    </row>
    <row r="15" spans="1:7" x14ac:dyDescent="0.3">
      <c r="F15">
        <f>COUNTA(Data[Product])</f>
        <v>27</v>
      </c>
      <c r="G15" t="str">
        <v>Velo</v>
      </c>
    </row>
    <row r="16" spans="1:7" x14ac:dyDescent="0.3">
      <c r="F16">
        <f>COUNTA(Data[Product])</f>
        <v>27</v>
      </c>
      <c r="G16" t="str">
        <v>VTT</v>
      </c>
    </row>
    <row r="17" spans="6:7" x14ac:dyDescent="0.3">
      <c r="F17">
        <f>COUNTA(Data[Product])</f>
        <v>27</v>
      </c>
      <c r="G17" t="str">
        <v>Amarilla</v>
      </c>
    </row>
    <row r="18" spans="6:7" x14ac:dyDescent="0.3">
      <c r="F18">
        <f>COUNTA(Data[Product])</f>
        <v>27</v>
      </c>
      <c r="G18" t="str">
        <v>Montana</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DBBE1-2B17-4314-AD0B-25422C86507A}">
  <dimension ref="A1:G29"/>
  <sheetViews>
    <sheetView showGridLines="0" workbookViewId="0">
      <selection activeCell="H14" sqref="H14"/>
    </sheetView>
  </sheetViews>
  <sheetFormatPr defaultRowHeight="14.4" x14ac:dyDescent="0.3"/>
  <cols>
    <col min="3" max="3" width="9.6640625" bestFit="1" customWidth="1"/>
    <col min="4" max="4" width="8.88671875" customWidth="1"/>
  </cols>
  <sheetData>
    <row r="1" spans="1:7" x14ac:dyDescent="0.3">
      <c r="A1" s="25" t="s">
        <v>28</v>
      </c>
      <c r="B1" s="25"/>
      <c r="C1" s="25"/>
      <c r="D1" s="25"/>
      <c r="E1" s="25"/>
      <c r="F1" s="25"/>
      <c r="G1" s="25"/>
    </row>
    <row r="3" spans="1:7" x14ac:dyDescent="0.3">
      <c r="B3" s="3">
        <v>136170</v>
      </c>
      <c r="C3" s="5">
        <v>136170</v>
      </c>
      <c r="D3">
        <v>136170</v>
      </c>
    </row>
    <row r="4" spans="1:7" x14ac:dyDescent="0.3">
      <c r="B4" s="4">
        <v>90540</v>
      </c>
      <c r="C4" s="6">
        <v>90540</v>
      </c>
      <c r="D4">
        <v>90540</v>
      </c>
    </row>
    <row r="5" spans="1:7" x14ac:dyDescent="0.3">
      <c r="B5" s="3">
        <v>155250</v>
      </c>
      <c r="C5" s="5">
        <v>155250</v>
      </c>
      <c r="D5">
        <v>155250</v>
      </c>
    </row>
    <row r="6" spans="1:7" x14ac:dyDescent="0.3">
      <c r="B6" s="4">
        <v>136170</v>
      </c>
      <c r="C6" s="6">
        <v>136170</v>
      </c>
      <c r="D6">
        <v>136170</v>
      </c>
    </row>
    <row r="7" spans="1:7" x14ac:dyDescent="0.3">
      <c r="B7" s="3">
        <v>90540</v>
      </c>
      <c r="C7" s="5">
        <v>90540</v>
      </c>
      <c r="D7">
        <v>90540</v>
      </c>
    </row>
    <row r="8" spans="1:7" x14ac:dyDescent="0.3">
      <c r="B8" s="4">
        <v>137430</v>
      </c>
      <c r="C8" s="6">
        <v>137430</v>
      </c>
      <c r="D8">
        <v>137430</v>
      </c>
    </row>
    <row r="9" spans="1:7" x14ac:dyDescent="0.3">
      <c r="B9" s="3">
        <v>247500</v>
      </c>
      <c r="C9" s="5">
        <v>247500</v>
      </c>
      <c r="D9">
        <v>247500</v>
      </c>
    </row>
    <row r="10" spans="1:7" x14ac:dyDescent="0.3">
      <c r="B10" s="4">
        <v>104665</v>
      </c>
      <c r="C10" s="6">
        <v>104665</v>
      </c>
      <c r="D10">
        <v>104665</v>
      </c>
    </row>
    <row r="11" spans="1:7" x14ac:dyDescent="0.3">
      <c r="B11" s="3">
        <v>120840.5</v>
      </c>
      <c r="C11" s="5">
        <v>120840.5</v>
      </c>
      <c r="D11">
        <v>120840.5</v>
      </c>
    </row>
    <row r="12" spans="1:7" x14ac:dyDescent="0.3">
      <c r="B12" s="4">
        <v>186407.5</v>
      </c>
      <c r="C12" s="6">
        <v>186407.5</v>
      </c>
      <c r="D12">
        <v>186407.5</v>
      </c>
    </row>
    <row r="13" spans="1:7" x14ac:dyDescent="0.3">
      <c r="B13" s="3">
        <v>186407.5</v>
      </c>
      <c r="C13" s="5">
        <v>186407.5</v>
      </c>
      <c r="D13">
        <v>186407.5</v>
      </c>
    </row>
    <row r="14" spans="1:7" x14ac:dyDescent="0.3">
      <c r="B14" s="4">
        <v>81612.75</v>
      </c>
      <c r="C14" s="6">
        <v>81612.75</v>
      </c>
      <c r="D14">
        <v>81612.75</v>
      </c>
    </row>
    <row r="15" spans="1:7" x14ac:dyDescent="0.3">
      <c r="B15" s="3">
        <v>120840.5</v>
      </c>
      <c r="C15" s="5">
        <v>120840.5</v>
      </c>
      <c r="D15">
        <v>120840.5</v>
      </c>
    </row>
    <row r="16" spans="1:7" x14ac:dyDescent="0.3">
      <c r="B16" s="4">
        <v>236716</v>
      </c>
      <c r="C16" s="6">
        <v>236716</v>
      </c>
      <c r="D16">
        <v>236716</v>
      </c>
    </row>
    <row r="17" spans="2:4" x14ac:dyDescent="0.3">
      <c r="B17" s="3">
        <v>236716</v>
      </c>
      <c r="C17" s="5">
        <v>236716</v>
      </c>
      <c r="D17">
        <v>236716</v>
      </c>
    </row>
    <row r="18" spans="2:4" x14ac:dyDescent="0.3">
      <c r="B18" s="4">
        <v>246178</v>
      </c>
      <c r="C18" s="6">
        <v>246178</v>
      </c>
      <c r="D18">
        <v>246178</v>
      </c>
    </row>
    <row r="19" spans="2:4" x14ac:dyDescent="0.3">
      <c r="B19" s="3">
        <v>238791</v>
      </c>
      <c r="C19" s="5">
        <v>238791</v>
      </c>
      <c r="D19">
        <v>238791</v>
      </c>
    </row>
    <row r="20" spans="2:4" x14ac:dyDescent="0.3">
      <c r="B20" s="4">
        <v>238791</v>
      </c>
      <c r="C20" s="6">
        <v>238791</v>
      </c>
      <c r="D20">
        <v>238791</v>
      </c>
    </row>
    <row r="21" spans="2:4" x14ac:dyDescent="0.3">
      <c r="B21" s="3">
        <v>22078</v>
      </c>
      <c r="C21" s="5">
        <v>22078</v>
      </c>
      <c r="D21">
        <v>22078</v>
      </c>
    </row>
    <row r="22" spans="2:4" x14ac:dyDescent="0.3">
      <c r="B22" s="4">
        <v>161020</v>
      </c>
      <c r="C22" s="6">
        <v>161020</v>
      </c>
      <c r="D22">
        <v>161020</v>
      </c>
    </row>
    <row r="23" spans="2:4" x14ac:dyDescent="0.3">
      <c r="B23" s="3">
        <v>246178</v>
      </c>
      <c r="C23" s="5">
        <v>246178</v>
      </c>
      <c r="D23">
        <v>246178</v>
      </c>
    </row>
    <row r="24" spans="2:4" x14ac:dyDescent="0.3">
      <c r="B24" s="4">
        <v>142861.5</v>
      </c>
      <c r="C24" s="6">
        <v>142861.5</v>
      </c>
      <c r="D24">
        <v>142861.5</v>
      </c>
    </row>
    <row r="25" spans="2:4" x14ac:dyDescent="0.3">
      <c r="B25" s="3">
        <v>130539</v>
      </c>
      <c r="C25" s="5">
        <v>130539</v>
      </c>
      <c r="D25">
        <v>130539</v>
      </c>
    </row>
    <row r="26" spans="2:4" x14ac:dyDescent="0.3">
      <c r="B26" s="4">
        <v>20824</v>
      </c>
      <c r="C26" s="6">
        <v>20824</v>
      </c>
      <c r="D26">
        <v>20824</v>
      </c>
    </row>
    <row r="27" spans="2:4" x14ac:dyDescent="0.3">
      <c r="B27" s="3">
        <v>262200</v>
      </c>
      <c r="C27" s="5">
        <v>262200</v>
      </c>
      <c r="D27">
        <v>262200</v>
      </c>
    </row>
    <row r="28" spans="2:4" x14ac:dyDescent="0.3">
      <c r="B28" s="4">
        <v>20824</v>
      </c>
      <c r="C28" s="6">
        <v>20824</v>
      </c>
      <c r="D28">
        <v>20824</v>
      </c>
    </row>
    <row r="29" spans="2:4" x14ac:dyDescent="0.3">
      <c r="B29" s="3">
        <v>165452</v>
      </c>
      <c r="C29" s="5">
        <v>165452</v>
      </c>
      <c r="D29">
        <v>165452</v>
      </c>
    </row>
  </sheetData>
  <mergeCells count="1">
    <mergeCell ref="A1:G1"/>
  </mergeCells>
  <conditionalFormatting sqref="B3:C29">
    <cfRule type="cellIs" dxfId="3" priority="2" operator="greaterThan">
      <formula>141512</formula>
    </cfRule>
    <cfRule type="top10" dxfId="2" priority="3" percent="1" rank="10"/>
    <cfRule type="cellIs" dxfId="1" priority="4" operator="lessThan">
      <formula>141512</formula>
    </cfRule>
    <cfRule type="top10" dxfId="0" priority="5" percent="1" rank="10"/>
  </conditionalFormatting>
  <conditionalFormatting sqref="D3:D29">
    <cfRule type="dataBar" priority="1">
      <dataBar showValue="0">
        <cfvo type="min"/>
        <cfvo type="max"/>
        <color theme="3" tint="0.39997558519241921"/>
      </dataBar>
      <extLst>
        <ext xmlns:x14="http://schemas.microsoft.com/office/spreadsheetml/2009/9/main" uri="{B025F937-C7B1-47D3-B67F-A62EFF666E3E}">
          <x14:id>{31869EC6-4EA5-452E-B66D-7BA6A211F0D7}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1869EC6-4EA5-452E-B66D-7BA6A211F0D7}">
            <x14:dataBar minLength="0" maxLength="100" gradient="0">
              <x14:cfvo type="autoMin"/>
              <x14:cfvo type="autoMax"/>
              <x14:negativeFillColor rgb="FFFF0000"/>
              <x14:axisColor rgb="FF000000"/>
            </x14:dataBar>
          </x14:cfRule>
          <xm:sqref>D3:D29</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988A6-A966-42F3-8910-E5F223E75043}">
  <dimension ref="A1:J26"/>
  <sheetViews>
    <sheetView showGridLines="0" zoomScaleNormal="100" workbookViewId="0">
      <selection activeCell="B3" sqref="B3:E17"/>
    </sheetView>
  </sheetViews>
  <sheetFormatPr defaultRowHeight="14.4" x14ac:dyDescent="0.3"/>
  <cols>
    <col min="2" max="2" width="12.5546875" bestFit="1" customWidth="1"/>
    <col min="3" max="3" width="16" bestFit="1" customWidth="1"/>
    <col min="4" max="4" width="12.109375" bestFit="1" customWidth="1"/>
    <col min="5" max="5" width="16.21875" customWidth="1"/>
    <col min="6" max="6" width="8.88671875" customWidth="1"/>
    <col min="9" max="9" width="11.109375" customWidth="1"/>
    <col min="10" max="10" width="13.88671875" customWidth="1"/>
  </cols>
  <sheetData>
    <row r="1" spans="1:10" x14ac:dyDescent="0.3">
      <c r="A1" s="26" t="s">
        <v>29</v>
      </c>
      <c r="B1" s="26"/>
      <c r="C1" s="26"/>
      <c r="D1" s="26"/>
      <c r="E1" s="26"/>
      <c r="F1" s="26"/>
      <c r="G1" s="26"/>
    </row>
    <row r="3" spans="1:10" x14ac:dyDescent="0.3">
      <c r="B3" s="14" t="s">
        <v>52</v>
      </c>
      <c r="C3" s="14" t="s">
        <v>53</v>
      </c>
      <c r="D3" s="14"/>
      <c r="E3" s="14" t="s">
        <v>9</v>
      </c>
      <c r="H3" t="s">
        <v>52</v>
      </c>
      <c r="I3" t="s">
        <v>53</v>
      </c>
      <c r="J3" t="s">
        <v>9</v>
      </c>
    </row>
    <row r="4" spans="1:10" x14ac:dyDescent="0.3">
      <c r="B4" t="str" cm="1">
        <f t="array" ref="B4:B8">_xlfn.UNIQUE(Data[Country])</f>
        <v>Germany</v>
      </c>
      <c r="C4" s="13">
        <f>SUMIFS(Data[Units Sold], Data[Country],B4)</f>
        <v>18521</v>
      </c>
      <c r="D4" s="13">
        <f>SUMIFS(Data[Profit], Data[Country],B$4)</f>
        <v>1566219.5</v>
      </c>
      <c r="E4" s="15">
        <f>SUMIFS(Data[Profit], Data[Country],B4)</f>
        <v>1566219.5</v>
      </c>
      <c r="H4" t="str" cm="1">
        <f t="array" ref="H4:H8">_xlfn.UNIQUE(Data[Country])</f>
        <v>Germany</v>
      </c>
      <c r="I4" s="13">
        <f>SUMIFS(Data[Units Sold], Data[Country],H4)</f>
        <v>18521</v>
      </c>
      <c r="J4" s="13">
        <f>SUMIFS(Data[Profit], Data[Country],H4)</f>
        <v>1566219.5</v>
      </c>
    </row>
    <row r="5" spans="1:10" x14ac:dyDescent="0.3">
      <c r="B5" t="str">
        <v>Canada</v>
      </c>
      <c r="C5" s="13">
        <f>SUMIFS(Data[Units Sold], Data[Country],B5)</f>
        <v>8372.5</v>
      </c>
      <c r="D5" s="13">
        <f>SUMIFS(Data[Profit], Data[Country],B5)</f>
        <v>710294.75</v>
      </c>
      <c r="E5" s="15">
        <f>SUMIFS(Data[Profit], Data[Country],B5)</f>
        <v>710294.75</v>
      </c>
      <c r="H5" t="str">
        <v>Canada</v>
      </c>
      <c r="I5" s="13">
        <f>SUMIFS(Data[Units Sold], Data[Country],H5)</f>
        <v>8372.5</v>
      </c>
      <c r="J5" s="13">
        <f>SUMIFS(Data[Profit], Data[Country],H5)</f>
        <v>710294.75</v>
      </c>
    </row>
    <row r="6" spans="1:10" x14ac:dyDescent="0.3">
      <c r="B6" t="str">
        <v>France</v>
      </c>
      <c r="C6" s="13">
        <f>SUMIFS(Data[Units Sold], Data[Country],B6)</f>
        <v>10764</v>
      </c>
      <c r="D6" s="13">
        <f>SUMIFS(Data[Profit], Data[Country],B6)</f>
        <v>923197</v>
      </c>
      <c r="E6" s="15">
        <f>SUMIFS(Data[Profit], Data[Country],B6)</f>
        <v>923197</v>
      </c>
      <c r="H6" t="str">
        <v>France</v>
      </c>
      <c r="I6" s="13">
        <f>SUMIFS(Data[Units Sold], Data[Country],H6)</f>
        <v>10764</v>
      </c>
      <c r="J6" s="13">
        <f>SUMIFS(Data[Profit], Data[Country],H6)</f>
        <v>923197</v>
      </c>
    </row>
    <row r="7" spans="1:10" x14ac:dyDescent="0.3">
      <c r="B7" t="str">
        <v>Mexico</v>
      </c>
      <c r="C7" s="13">
        <f>SUMIFS(Data[Units Sold], Data[Country],B7)</f>
        <v>7586</v>
      </c>
      <c r="D7" s="13">
        <f>SUMIFS(Data[Profit], Data[Country],B7)</f>
        <v>637905</v>
      </c>
      <c r="E7" s="15">
        <f>SUMIFS(Data[Profit], Data[Country],B7)</f>
        <v>637905</v>
      </c>
      <c r="H7" t="str">
        <v>Mexico</v>
      </c>
      <c r="I7" s="13">
        <f>SUMIFS(Data[Units Sold], Data[Country],H7)</f>
        <v>7586</v>
      </c>
      <c r="J7" s="13">
        <f>SUMIFS(Data[Profit], Data[Country],H7)</f>
        <v>637905</v>
      </c>
    </row>
    <row r="8" spans="1:10" x14ac:dyDescent="0.3">
      <c r="B8" t="str">
        <v>United States of America</v>
      </c>
      <c r="C8" s="13">
        <f>SUMIFS(Data[Units Sold], Data[Country],B8)</f>
        <v>4264</v>
      </c>
      <c r="D8" s="13">
        <f>SUMIFS(Data[Profit], Data[Country],B8)</f>
        <v>325926</v>
      </c>
      <c r="E8" s="15">
        <f>SUMIFS(Data[Profit], Data[Country],B8)</f>
        <v>325926</v>
      </c>
      <c r="H8" t="str">
        <v>United States of America</v>
      </c>
      <c r="I8" s="13">
        <f>SUMIFS(Data[Units Sold], Data[Country],H8)</f>
        <v>4264</v>
      </c>
      <c r="J8" s="13">
        <f>SUMIFS(Data[Profit], Data[Country],H8)</f>
        <v>325926</v>
      </c>
    </row>
    <row r="11" spans="1:10" x14ac:dyDescent="0.3">
      <c r="B11" s="16" t="s">
        <v>54</v>
      </c>
      <c r="C11" t="s">
        <v>56</v>
      </c>
      <c r="D11" s="19" t="s">
        <v>58</v>
      </c>
      <c r="E11" t="s">
        <v>57</v>
      </c>
    </row>
    <row r="12" spans="1:10" x14ac:dyDescent="0.3">
      <c r="B12" s="17" t="s">
        <v>34</v>
      </c>
      <c r="C12" s="13">
        <v>6647.5</v>
      </c>
      <c r="D12">
        <v>6647.5</v>
      </c>
      <c r="E12">
        <v>555044.75</v>
      </c>
    </row>
    <row r="13" spans="1:10" x14ac:dyDescent="0.3">
      <c r="B13" s="17" t="s">
        <v>36</v>
      </c>
      <c r="C13" s="13">
        <v>6487</v>
      </c>
      <c r="D13">
        <v>6487</v>
      </c>
      <c r="E13">
        <v>538267</v>
      </c>
    </row>
    <row r="14" spans="1:10" x14ac:dyDescent="0.3">
      <c r="B14" s="17" t="s">
        <v>31</v>
      </c>
      <c r="C14" s="13">
        <v>13483</v>
      </c>
      <c r="D14">
        <v>13483</v>
      </c>
      <c r="E14">
        <v>1112799.5</v>
      </c>
      <c r="I14" s="13"/>
      <c r="J14" s="13"/>
    </row>
    <row r="15" spans="1:10" x14ac:dyDescent="0.3">
      <c r="B15" s="17" t="s">
        <v>39</v>
      </c>
      <c r="C15" s="13">
        <v>7586</v>
      </c>
      <c r="D15">
        <v>7586</v>
      </c>
      <c r="E15">
        <v>637905</v>
      </c>
      <c r="I15" s="13"/>
      <c r="J15" s="13"/>
    </row>
    <row r="16" spans="1:10" x14ac:dyDescent="0.3">
      <c r="B16" s="17" t="s">
        <v>43</v>
      </c>
      <c r="C16" s="13">
        <v>4264</v>
      </c>
      <c r="D16">
        <v>4264</v>
      </c>
      <c r="E16">
        <v>325926</v>
      </c>
      <c r="I16" s="13"/>
      <c r="J16" s="13"/>
    </row>
    <row r="17" spans="2:10" x14ac:dyDescent="0.3">
      <c r="B17" s="17" t="s">
        <v>55</v>
      </c>
      <c r="C17" s="13">
        <v>38467.5</v>
      </c>
      <c r="D17">
        <v>38467.5</v>
      </c>
      <c r="E17">
        <v>3169942.25</v>
      </c>
      <c r="I17" s="13"/>
      <c r="J17" s="13"/>
    </row>
    <row r="18" spans="2:10" x14ac:dyDescent="0.3">
      <c r="I18" s="13"/>
      <c r="J18" s="13"/>
    </row>
    <row r="19" spans="2:10" x14ac:dyDescent="0.3">
      <c r="B19" s="16" t="s">
        <v>54</v>
      </c>
      <c r="C19" t="s">
        <v>56</v>
      </c>
      <c r="D19" t="s">
        <v>57</v>
      </c>
    </row>
    <row r="20" spans="2:10" x14ac:dyDescent="0.3">
      <c r="B20" s="17" t="s">
        <v>15</v>
      </c>
      <c r="C20">
        <v>5716</v>
      </c>
      <c r="D20">
        <v>493678</v>
      </c>
    </row>
    <row r="21" spans="2:10" x14ac:dyDescent="0.3">
      <c r="B21" s="17" t="s">
        <v>10</v>
      </c>
      <c r="C21">
        <v>9401</v>
      </c>
      <c r="D21">
        <v>805623</v>
      </c>
    </row>
    <row r="22" spans="2:10" x14ac:dyDescent="0.3">
      <c r="B22" s="17" t="s">
        <v>17</v>
      </c>
      <c r="C22">
        <v>1797</v>
      </c>
      <c r="D22">
        <v>142861.5</v>
      </c>
    </row>
    <row r="23" spans="2:10" x14ac:dyDescent="0.3">
      <c r="B23" s="17" t="s">
        <v>12</v>
      </c>
      <c r="C23">
        <v>12975</v>
      </c>
      <c r="D23">
        <v>1088107.5</v>
      </c>
    </row>
    <row r="24" spans="2:10" x14ac:dyDescent="0.3">
      <c r="B24" s="17" t="s">
        <v>13</v>
      </c>
      <c r="C24">
        <v>9026</v>
      </c>
      <c r="D24">
        <v>740961</v>
      </c>
    </row>
    <row r="25" spans="2:10" x14ac:dyDescent="0.3">
      <c r="B25" s="17" t="s">
        <v>14</v>
      </c>
      <c r="C25">
        <v>10592.5</v>
      </c>
      <c r="D25">
        <v>892311.25</v>
      </c>
    </row>
    <row r="26" spans="2:10" x14ac:dyDescent="0.3">
      <c r="B26" s="17" t="s">
        <v>55</v>
      </c>
      <c r="C26">
        <v>49507.5</v>
      </c>
      <c r="D26">
        <v>4163542.25</v>
      </c>
    </row>
  </sheetData>
  <mergeCells count="1">
    <mergeCell ref="A1:G1"/>
  </mergeCells>
  <conditionalFormatting sqref="D4:D8">
    <cfRule type="dataBar" priority="2">
      <dataBar showValue="0">
        <cfvo type="min"/>
        <cfvo type="max"/>
        <color theme="4" tint="0.39997558519241921"/>
      </dataBar>
      <extLst>
        <ext xmlns:x14="http://schemas.microsoft.com/office/spreadsheetml/2009/9/main" uri="{B025F937-C7B1-47D3-B67F-A62EFF666E3E}">
          <x14:id>{F271F464-0DAE-4EFD-B310-4DADD0FED91F}</x14:id>
        </ext>
      </extLst>
    </cfRule>
  </conditionalFormatting>
  <conditionalFormatting pivot="1" sqref="D12:D16">
    <cfRule type="dataBar" priority="1">
      <dataBar showValue="0">
        <cfvo type="min"/>
        <cfvo type="max"/>
        <color rgb="FF638EC6"/>
      </dataBar>
      <extLst>
        <ext xmlns:x14="http://schemas.microsoft.com/office/spreadsheetml/2009/9/main" uri="{B025F937-C7B1-47D3-B67F-A62EFF666E3E}">
          <x14:id>{FF5834FB-FBD5-4A68-BEB4-857B7A1C10E2}</x14:id>
        </ext>
      </extLst>
    </cfRule>
  </conditionalFormatting>
  <pageMargins left="0.7" right="0.7" top="0.75" bottom="0.75" header="0.3" footer="0.3"/>
  <drawing r:id="rId3"/>
  <extLst>
    <ext xmlns:x14="http://schemas.microsoft.com/office/spreadsheetml/2009/9/main" uri="{78C0D931-6437-407d-A8EE-F0AAD7539E65}">
      <x14:conditionalFormattings>
        <x14:conditionalFormatting xmlns:xm="http://schemas.microsoft.com/office/excel/2006/main">
          <x14:cfRule type="dataBar" id="{F271F464-0DAE-4EFD-B310-4DADD0FED91F}">
            <x14:dataBar minLength="0" maxLength="100" gradient="0">
              <x14:cfvo type="autoMin"/>
              <x14:cfvo type="autoMax"/>
              <x14:negativeFillColor rgb="FFFF0000"/>
              <x14:axisColor rgb="FF000000"/>
            </x14:dataBar>
          </x14:cfRule>
          <xm:sqref>D4:D8</xm:sqref>
        </x14:conditionalFormatting>
        <x14:conditionalFormatting xmlns:xm="http://schemas.microsoft.com/office/excel/2006/main" pivot="1">
          <x14:cfRule type="dataBar" id="{FF5834FB-FBD5-4A68-BEB4-857B7A1C10E2}">
            <x14:dataBar minLength="0" maxLength="100" gradient="0">
              <x14:cfvo type="autoMin"/>
              <x14:cfvo type="autoMax"/>
              <x14:negativeFillColor rgb="FFFF0000"/>
              <x14:axisColor rgb="FF000000"/>
            </x14:dataBar>
          </x14:cfRule>
          <xm:sqref>D12:D16</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B8231-2729-44E7-B82F-DA91F69B8EAA}">
  <dimension ref="A1:Q30"/>
  <sheetViews>
    <sheetView showGridLines="0" topLeftCell="B11" zoomScale="89" zoomScaleNormal="40" workbookViewId="0">
      <selection activeCell="V42" sqref="V42"/>
    </sheetView>
  </sheetViews>
  <sheetFormatPr defaultRowHeight="14.4" x14ac:dyDescent="0.3"/>
  <cols>
    <col min="12" max="12" width="10.88671875" bestFit="1" customWidth="1"/>
    <col min="13" max="13" width="13.109375" bestFit="1" customWidth="1"/>
  </cols>
  <sheetData>
    <row r="1" spans="1:17" x14ac:dyDescent="0.3">
      <c r="A1" s="26" t="s">
        <v>59</v>
      </c>
      <c r="B1" s="26"/>
      <c r="C1" s="26"/>
      <c r="D1" s="26"/>
      <c r="E1" s="26"/>
      <c r="F1" s="26"/>
      <c r="G1" s="26"/>
    </row>
    <row r="3" spans="1:17" x14ac:dyDescent="0.3">
      <c r="B3" s="9" t="s">
        <v>46</v>
      </c>
      <c r="C3" s="9" t="s">
        <v>47</v>
      </c>
      <c r="D3" s="9" t="s">
        <v>0</v>
      </c>
      <c r="E3" s="9" t="s">
        <v>1</v>
      </c>
      <c r="F3" s="9" t="s">
        <v>3</v>
      </c>
      <c r="G3" s="9" t="s">
        <v>4</v>
      </c>
      <c r="H3" s="9" t="s">
        <v>5</v>
      </c>
      <c r="I3" s="9" t="s">
        <v>6</v>
      </c>
      <c r="J3" s="1" t="s">
        <v>8</v>
      </c>
      <c r="K3" s="9" t="s">
        <v>7</v>
      </c>
      <c r="L3" s="9" t="s">
        <v>2</v>
      </c>
      <c r="M3" s="1" t="s">
        <v>9</v>
      </c>
      <c r="N3" s="1" t="s">
        <v>48</v>
      </c>
      <c r="O3" s="1" t="s">
        <v>49</v>
      </c>
      <c r="P3" s="1" t="s">
        <v>50</v>
      </c>
      <c r="Q3" s="2" t="s">
        <v>51</v>
      </c>
    </row>
    <row r="4" spans="1:17" x14ac:dyDescent="0.3">
      <c r="B4" s="7" t="s">
        <v>30</v>
      </c>
      <c r="C4" s="7" t="s">
        <v>31</v>
      </c>
      <c r="D4" s="7" t="s">
        <v>10</v>
      </c>
      <c r="E4" s="7" t="s">
        <v>11</v>
      </c>
      <c r="F4" s="7">
        <v>3</v>
      </c>
      <c r="G4" s="7">
        <v>350</v>
      </c>
      <c r="H4" s="7">
        <v>529550</v>
      </c>
      <c r="I4" s="7">
        <v>0</v>
      </c>
      <c r="J4" s="11">
        <v>393380</v>
      </c>
      <c r="K4" s="7">
        <v>529550</v>
      </c>
      <c r="L4" s="20">
        <v>1513</v>
      </c>
      <c r="M4" s="21">
        <v>136170</v>
      </c>
      <c r="N4" s="11">
        <v>41974</v>
      </c>
      <c r="O4" s="11">
        <v>12</v>
      </c>
      <c r="P4" s="11" t="s">
        <v>32</v>
      </c>
      <c r="Q4" s="11">
        <v>2014</v>
      </c>
    </row>
    <row r="5" spans="1:17" x14ac:dyDescent="0.3">
      <c r="B5" s="8" t="s">
        <v>30</v>
      </c>
      <c r="C5" s="8" t="s">
        <v>31</v>
      </c>
      <c r="D5" s="8" t="s">
        <v>12</v>
      </c>
      <c r="E5" s="8" t="s">
        <v>11</v>
      </c>
      <c r="F5" s="8">
        <v>10</v>
      </c>
      <c r="G5" s="8">
        <v>350</v>
      </c>
      <c r="H5" s="8">
        <v>352100</v>
      </c>
      <c r="I5" s="8">
        <v>0</v>
      </c>
      <c r="J5" s="7">
        <v>261560</v>
      </c>
      <c r="K5" s="8">
        <v>352100</v>
      </c>
      <c r="L5" s="22">
        <v>1006</v>
      </c>
      <c r="M5" s="20">
        <v>90540</v>
      </c>
      <c r="N5" s="7">
        <v>41791</v>
      </c>
      <c r="O5" s="7">
        <v>6</v>
      </c>
      <c r="P5" s="7" t="s">
        <v>33</v>
      </c>
      <c r="Q5" s="7">
        <v>2014</v>
      </c>
    </row>
    <row r="6" spans="1:17" x14ac:dyDescent="0.3">
      <c r="B6" s="7" t="s">
        <v>30</v>
      </c>
      <c r="C6" s="7" t="s">
        <v>34</v>
      </c>
      <c r="D6" s="7" t="s">
        <v>12</v>
      </c>
      <c r="E6" s="7" t="s">
        <v>11</v>
      </c>
      <c r="F6" s="7">
        <v>10</v>
      </c>
      <c r="G6" s="7">
        <v>350</v>
      </c>
      <c r="H6" s="7">
        <v>603750</v>
      </c>
      <c r="I6" s="7">
        <v>0</v>
      </c>
      <c r="J6" s="7">
        <v>448500</v>
      </c>
      <c r="K6" s="7">
        <v>603750</v>
      </c>
      <c r="L6" s="20">
        <v>1725</v>
      </c>
      <c r="M6" s="20">
        <v>155250</v>
      </c>
      <c r="N6" s="7">
        <v>41579</v>
      </c>
      <c r="O6" s="7">
        <v>11</v>
      </c>
      <c r="P6" s="7" t="s">
        <v>35</v>
      </c>
      <c r="Q6" s="7">
        <v>2013</v>
      </c>
    </row>
    <row r="7" spans="1:17" x14ac:dyDescent="0.3">
      <c r="B7" s="8" t="s">
        <v>30</v>
      </c>
      <c r="C7" s="8" t="s">
        <v>31</v>
      </c>
      <c r="D7" s="8" t="s">
        <v>12</v>
      </c>
      <c r="E7" s="8" t="s">
        <v>11</v>
      </c>
      <c r="F7" s="8">
        <v>10</v>
      </c>
      <c r="G7" s="8">
        <v>350</v>
      </c>
      <c r="H7" s="8">
        <v>529550</v>
      </c>
      <c r="I7" s="8">
        <v>0</v>
      </c>
      <c r="J7" s="7">
        <v>393380</v>
      </c>
      <c r="K7" s="8">
        <v>529550</v>
      </c>
      <c r="L7" s="22">
        <v>1513</v>
      </c>
      <c r="M7" s="20">
        <v>136170</v>
      </c>
      <c r="N7" s="7">
        <v>41974</v>
      </c>
      <c r="O7" s="7">
        <v>12</v>
      </c>
      <c r="P7" s="7" t="s">
        <v>32</v>
      </c>
      <c r="Q7" s="7">
        <v>2014</v>
      </c>
    </row>
    <row r="8" spans="1:17" x14ac:dyDescent="0.3">
      <c r="B8" s="7" t="s">
        <v>30</v>
      </c>
      <c r="C8" s="7" t="s">
        <v>31</v>
      </c>
      <c r="D8" s="7" t="s">
        <v>13</v>
      </c>
      <c r="E8" s="7" t="s">
        <v>11</v>
      </c>
      <c r="F8" s="7">
        <v>120</v>
      </c>
      <c r="G8" s="7">
        <v>350</v>
      </c>
      <c r="H8" s="7">
        <v>352100</v>
      </c>
      <c r="I8" s="7">
        <v>0</v>
      </c>
      <c r="J8" s="7">
        <v>261560</v>
      </c>
      <c r="K8" s="7">
        <v>352100</v>
      </c>
      <c r="L8" s="20">
        <v>1006</v>
      </c>
      <c r="M8" s="20">
        <v>90540</v>
      </c>
      <c r="N8" s="7">
        <v>41791</v>
      </c>
      <c r="O8" s="7">
        <v>6</v>
      </c>
      <c r="P8" s="7" t="s">
        <v>33</v>
      </c>
      <c r="Q8" s="7">
        <v>2014</v>
      </c>
    </row>
    <row r="9" spans="1:17" x14ac:dyDescent="0.3">
      <c r="B9" s="8" t="s">
        <v>30</v>
      </c>
      <c r="C9" s="8" t="s">
        <v>36</v>
      </c>
      <c r="D9" s="8" t="s">
        <v>14</v>
      </c>
      <c r="E9" s="8" t="s">
        <v>11</v>
      </c>
      <c r="F9" s="8">
        <v>250</v>
      </c>
      <c r="G9" s="8">
        <v>350</v>
      </c>
      <c r="H9" s="8">
        <v>534450</v>
      </c>
      <c r="I9" s="8">
        <v>0</v>
      </c>
      <c r="J9" s="7">
        <v>397020</v>
      </c>
      <c r="K9" s="8">
        <v>534450</v>
      </c>
      <c r="L9" s="22">
        <v>1527</v>
      </c>
      <c r="M9" s="20">
        <v>137430</v>
      </c>
      <c r="N9" s="7">
        <v>41518</v>
      </c>
      <c r="O9" s="7">
        <v>9</v>
      </c>
      <c r="P9" s="7" t="s">
        <v>37</v>
      </c>
      <c r="Q9" s="7">
        <v>2013</v>
      </c>
    </row>
    <row r="10" spans="1:17" x14ac:dyDescent="0.3">
      <c r="B10" s="7" t="s">
        <v>30</v>
      </c>
      <c r="C10" s="7" t="s">
        <v>36</v>
      </c>
      <c r="D10" s="7" t="s">
        <v>15</v>
      </c>
      <c r="E10" s="7" t="s">
        <v>11</v>
      </c>
      <c r="F10" s="7">
        <v>260</v>
      </c>
      <c r="G10" s="7">
        <v>350</v>
      </c>
      <c r="H10" s="7">
        <v>962500</v>
      </c>
      <c r="I10" s="7">
        <v>0</v>
      </c>
      <c r="J10" s="7">
        <v>715000</v>
      </c>
      <c r="K10" s="7">
        <v>962500</v>
      </c>
      <c r="L10" s="20">
        <v>2750</v>
      </c>
      <c r="M10" s="20">
        <v>247500</v>
      </c>
      <c r="N10" s="7">
        <v>41671</v>
      </c>
      <c r="O10" s="7">
        <v>2</v>
      </c>
      <c r="P10" s="7" t="s">
        <v>38</v>
      </c>
      <c r="Q10" s="7">
        <v>2014</v>
      </c>
    </row>
    <row r="11" spans="1:17" x14ac:dyDescent="0.3">
      <c r="B11" s="8" t="s">
        <v>30</v>
      </c>
      <c r="C11" s="8" t="s">
        <v>39</v>
      </c>
      <c r="D11" s="8" t="s">
        <v>10</v>
      </c>
      <c r="E11" s="8" t="s">
        <v>16</v>
      </c>
      <c r="F11" s="8">
        <v>3</v>
      </c>
      <c r="G11" s="8">
        <v>350</v>
      </c>
      <c r="H11" s="8">
        <v>423500</v>
      </c>
      <c r="I11" s="8">
        <v>4235</v>
      </c>
      <c r="J11" s="7">
        <v>314600</v>
      </c>
      <c r="K11" s="8">
        <v>419265</v>
      </c>
      <c r="L11" s="22">
        <v>1210</v>
      </c>
      <c r="M11" s="20">
        <v>104665</v>
      </c>
      <c r="N11" s="7">
        <v>41699</v>
      </c>
      <c r="O11" s="7">
        <v>3</v>
      </c>
      <c r="P11" s="7" t="s">
        <v>40</v>
      </c>
      <c r="Q11" s="7">
        <v>2014</v>
      </c>
    </row>
    <row r="12" spans="1:17" x14ac:dyDescent="0.3">
      <c r="B12" s="7" t="s">
        <v>30</v>
      </c>
      <c r="C12" s="7" t="s">
        <v>39</v>
      </c>
      <c r="D12" s="7" t="s">
        <v>10</v>
      </c>
      <c r="E12" s="7" t="s">
        <v>16</v>
      </c>
      <c r="F12" s="7">
        <v>3</v>
      </c>
      <c r="G12" s="7">
        <v>350</v>
      </c>
      <c r="H12" s="7">
        <v>488950</v>
      </c>
      <c r="I12" s="7">
        <v>4889.5</v>
      </c>
      <c r="J12" s="7">
        <v>363220</v>
      </c>
      <c r="K12" s="7">
        <v>484060.5</v>
      </c>
      <c r="L12" s="20">
        <v>1397</v>
      </c>
      <c r="M12" s="20">
        <v>120840.5</v>
      </c>
      <c r="N12" s="7">
        <v>41913</v>
      </c>
      <c r="O12" s="7">
        <v>10</v>
      </c>
      <c r="P12" s="7" t="s">
        <v>41</v>
      </c>
      <c r="Q12" s="7">
        <v>2014</v>
      </c>
    </row>
    <row r="13" spans="1:17" x14ac:dyDescent="0.3">
      <c r="B13" s="8" t="s">
        <v>30</v>
      </c>
      <c r="C13" s="8" t="s">
        <v>36</v>
      </c>
      <c r="D13" s="8" t="s">
        <v>10</v>
      </c>
      <c r="E13" s="8" t="s">
        <v>16</v>
      </c>
      <c r="F13" s="8">
        <v>3</v>
      </c>
      <c r="G13" s="8">
        <v>350</v>
      </c>
      <c r="H13" s="8">
        <v>754250</v>
      </c>
      <c r="I13" s="8">
        <v>7542.5</v>
      </c>
      <c r="J13" s="7">
        <v>560300</v>
      </c>
      <c r="K13" s="8">
        <v>746707.5</v>
      </c>
      <c r="L13" s="22">
        <v>2155</v>
      </c>
      <c r="M13" s="20">
        <v>186407.5</v>
      </c>
      <c r="N13" s="7">
        <v>41974</v>
      </c>
      <c r="O13" s="7">
        <v>12</v>
      </c>
      <c r="P13" s="7" t="s">
        <v>32</v>
      </c>
      <c r="Q13" s="7">
        <v>2014</v>
      </c>
    </row>
    <row r="14" spans="1:17" x14ac:dyDescent="0.3">
      <c r="B14" s="7" t="s">
        <v>30</v>
      </c>
      <c r="C14" s="7" t="s">
        <v>36</v>
      </c>
      <c r="D14" s="7" t="s">
        <v>12</v>
      </c>
      <c r="E14" s="7" t="s">
        <v>16</v>
      </c>
      <c r="F14" s="7">
        <v>10</v>
      </c>
      <c r="G14" s="7">
        <v>350</v>
      </c>
      <c r="H14" s="7">
        <v>754250</v>
      </c>
      <c r="I14" s="7">
        <v>7542.5</v>
      </c>
      <c r="J14" s="7">
        <v>560300</v>
      </c>
      <c r="K14" s="7">
        <v>746707.5</v>
      </c>
      <c r="L14" s="20">
        <v>2155</v>
      </c>
      <c r="M14" s="20">
        <v>186407.5</v>
      </c>
      <c r="N14" s="7">
        <v>41974</v>
      </c>
      <c r="O14" s="7">
        <v>12</v>
      </c>
      <c r="P14" s="7" t="s">
        <v>32</v>
      </c>
      <c r="Q14" s="7">
        <v>2014</v>
      </c>
    </row>
    <row r="15" spans="1:17" x14ac:dyDescent="0.3">
      <c r="B15" s="8" t="s">
        <v>30</v>
      </c>
      <c r="C15" s="8" t="s">
        <v>34</v>
      </c>
      <c r="D15" s="8" t="s">
        <v>14</v>
      </c>
      <c r="E15" s="8" t="s">
        <v>16</v>
      </c>
      <c r="F15" s="8">
        <v>250</v>
      </c>
      <c r="G15" s="8">
        <v>350</v>
      </c>
      <c r="H15" s="8">
        <v>330225</v>
      </c>
      <c r="I15" s="8">
        <v>3302.25</v>
      </c>
      <c r="J15" s="7">
        <v>245310</v>
      </c>
      <c r="K15" s="8">
        <v>326922.75</v>
      </c>
      <c r="L15" s="22">
        <v>943.5</v>
      </c>
      <c r="M15" s="20">
        <v>81612.75</v>
      </c>
      <c r="N15" s="7">
        <v>41730</v>
      </c>
      <c r="O15" s="7">
        <v>4</v>
      </c>
      <c r="P15" s="7" t="s">
        <v>42</v>
      </c>
      <c r="Q15" s="7">
        <v>2014</v>
      </c>
    </row>
    <row r="16" spans="1:17" x14ac:dyDescent="0.3">
      <c r="B16" s="7" t="s">
        <v>30</v>
      </c>
      <c r="C16" s="7" t="s">
        <v>39</v>
      </c>
      <c r="D16" s="7" t="s">
        <v>14</v>
      </c>
      <c r="E16" s="7" t="s">
        <v>16</v>
      </c>
      <c r="F16" s="7">
        <v>250</v>
      </c>
      <c r="G16" s="7">
        <v>350</v>
      </c>
      <c r="H16" s="7">
        <v>488950</v>
      </c>
      <c r="I16" s="7">
        <v>4889.5</v>
      </c>
      <c r="J16" s="7">
        <v>363220</v>
      </c>
      <c r="K16" s="7">
        <v>484060.5</v>
      </c>
      <c r="L16" s="20">
        <v>1397</v>
      </c>
      <c r="M16" s="20">
        <v>120840.5</v>
      </c>
      <c r="N16" s="7">
        <v>41913</v>
      </c>
      <c r="O16" s="7">
        <v>10</v>
      </c>
      <c r="P16" s="7" t="s">
        <v>41</v>
      </c>
      <c r="Q16" s="7">
        <v>2014</v>
      </c>
    </row>
    <row r="17" spans="2:17" x14ac:dyDescent="0.3">
      <c r="B17" s="8" t="s">
        <v>30</v>
      </c>
      <c r="C17" s="8" t="s">
        <v>34</v>
      </c>
      <c r="D17" s="8" t="s">
        <v>10</v>
      </c>
      <c r="E17" s="8" t="s">
        <v>16</v>
      </c>
      <c r="F17" s="8">
        <v>3</v>
      </c>
      <c r="G17" s="8">
        <v>350</v>
      </c>
      <c r="H17" s="8">
        <v>998200</v>
      </c>
      <c r="I17" s="8">
        <v>19964</v>
      </c>
      <c r="J17" s="7">
        <v>741520</v>
      </c>
      <c r="K17" s="8">
        <v>978236</v>
      </c>
      <c r="L17" s="22">
        <v>2852</v>
      </c>
      <c r="M17" s="20">
        <v>236716</v>
      </c>
      <c r="N17" s="7">
        <v>41974</v>
      </c>
      <c r="O17" s="7">
        <v>12</v>
      </c>
      <c r="P17" s="7" t="s">
        <v>32</v>
      </c>
      <c r="Q17" s="7">
        <v>2014</v>
      </c>
    </row>
    <row r="18" spans="2:17" x14ac:dyDescent="0.3">
      <c r="B18" s="7" t="s">
        <v>30</v>
      </c>
      <c r="C18" s="7" t="s">
        <v>34</v>
      </c>
      <c r="D18" s="7" t="s">
        <v>12</v>
      </c>
      <c r="E18" s="7" t="s">
        <v>16</v>
      </c>
      <c r="F18" s="7">
        <v>10</v>
      </c>
      <c r="G18" s="7">
        <v>350</v>
      </c>
      <c r="H18" s="7">
        <v>998200</v>
      </c>
      <c r="I18" s="7">
        <v>19964</v>
      </c>
      <c r="J18" s="7">
        <v>741520</v>
      </c>
      <c r="K18" s="7">
        <v>978236</v>
      </c>
      <c r="L18" s="20">
        <v>2852</v>
      </c>
      <c r="M18" s="20">
        <v>236716</v>
      </c>
      <c r="N18" s="7">
        <v>41974</v>
      </c>
      <c r="O18" s="7">
        <v>12</v>
      </c>
      <c r="P18" s="7" t="s">
        <v>32</v>
      </c>
      <c r="Q18" s="7">
        <v>2014</v>
      </c>
    </row>
    <row r="19" spans="2:17" x14ac:dyDescent="0.3">
      <c r="B19" s="8" t="s">
        <v>30</v>
      </c>
      <c r="C19" s="8" t="s">
        <v>31</v>
      </c>
      <c r="D19" s="8" t="s">
        <v>13</v>
      </c>
      <c r="E19" s="8" t="s">
        <v>16</v>
      </c>
      <c r="F19" s="8">
        <v>120</v>
      </c>
      <c r="G19" s="8">
        <v>350</v>
      </c>
      <c r="H19" s="8">
        <v>1038100</v>
      </c>
      <c r="I19" s="8">
        <v>20762</v>
      </c>
      <c r="J19" s="7">
        <v>771160</v>
      </c>
      <c r="K19" s="8">
        <v>1017338</v>
      </c>
      <c r="L19" s="22">
        <v>2966</v>
      </c>
      <c r="M19" s="20">
        <v>246178</v>
      </c>
      <c r="N19" s="7">
        <v>41548</v>
      </c>
      <c r="O19" s="7">
        <v>10</v>
      </c>
      <c r="P19" s="7" t="s">
        <v>41</v>
      </c>
      <c r="Q19" s="7">
        <v>2013</v>
      </c>
    </row>
    <row r="20" spans="2:17" x14ac:dyDescent="0.3">
      <c r="B20" s="7" t="s">
        <v>30</v>
      </c>
      <c r="C20" s="7" t="s">
        <v>31</v>
      </c>
      <c r="D20" s="7" t="s">
        <v>13</v>
      </c>
      <c r="E20" s="7" t="s">
        <v>16</v>
      </c>
      <c r="F20" s="7">
        <v>120</v>
      </c>
      <c r="G20" s="7">
        <v>350</v>
      </c>
      <c r="H20" s="7">
        <v>1006950</v>
      </c>
      <c r="I20" s="7">
        <v>20139</v>
      </c>
      <c r="J20" s="7">
        <v>748020</v>
      </c>
      <c r="K20" s="7">
        <v>986811</v>
      </c>
      <c r="L20" s="20">
        <v>2877</v>
      </c>
      <c r="M20" s="20">
        <v>238791</v>
      </c>
      <c r="N20" s="7">
        <v>41913</v>
      </c>
      <c r="O20" s="7">
        <v>10</v>
      </c>
      <c r="P20" s="7" t="s">
        <v>41</v>
      </c>
      <c r="Q20" s="7">
        <v>2014</v>
      </c>
    </row>
    <row r="21" spans="2:17" x14ac:dyDescent="0.3">
      <c r="B21" s="8" t="s">
        <v>30</v>
      </c>
      <c r="C21" s="8" t="s">
        <v>31</v>
      </c>
      <c r="D21" s="8" t="s">
        <v>14</v>
      </c>
      <c r="E21" s="8" t="s">
        <v>16</v>
      </c>
      <c r="F21" s="8">
        <v>250</v>
      </c>
      <c r="G21" s="8">
        <v>350</v>
      </c>
      <c r="H21" s="8">
        <v>1006950</v>
      </c>
      <c r="I21" s="8">
        <v>20139</v>
      </c>
      <c r="J21" s="7">
        <v>748020</v>
      </c>
      <c r="K21" s="8">
        <v>986811</v>
      </c>
      <c r="L21" s="22">
        <v>2877</v>
      </c>
      <c r="M21" s="20">
        <v>238791</v>
      </c>
      <c r="N21" s="7">
        <v>41913</v>
      </c>
      <c r="O21" s="7">
        <v>10</v>
      </c>
      <c r="P21" s="7" t="s">
        <v>41</v>
      </c>
      <c r="Q21" s="7">
        <v>2014</v>
      </c>
    </row>
    <row r="22" spans="2:17" x14ac:dyDescent="0.3">
      <c r="B22" s="7" t="s">
        <v>30</v>
      </c>
      <c r="C22" s="7" t="s">
        <v>43</v>
      </c>
      <c r="D22" s="7" t="s">
        <v>14</v>
      </c>
      <c r="E22" s="7" t="s">
        <v>16</v>
      </c>
      <c r="F22" s="7">
        <v>250</v>
      </c>
      <c r="G22" s="7">
        <v>350</v>
      </c>
      <c r="H22" s="7">
        <v>93100</v>
      </c>
      <c r="I22" s="7">
        <v>1862</v>
      </c>
      <c r="J22" s="7">
        <v>69160</v>
      </c>
      <c r="K22" s="7">
        <v>91238</v>
      </c>
      <c r="L22" s="20">
        <v>266</v>
      </c>
      <c r="M22" s="20">
        <v>22078</v>
      </c>
      <c r="N22" s="7">
        <v>41609</v>
      </c>
      <c r="O22" s="7">
        <v>12</v>
      </c>
      <c r="P22" s="7" t="s">
        <v>32</v>
      </c>
      <c r="Q22" s="7">
        <v>2013</v>
      </c>
    </row>
    <row r="23" spans="2:17" x14ac:dyDescent="0.3">
      <c r="B23" s="8" t="s">
        <v>30</v>
      </c>
      <c r="C23" s="8" t="s">
        <v>39</v>
      </c>
      <c r="D23" s="8" t="s">
        <v>14</v>
      </c>
      <c r="E23" s="8" t="s">
        <v>16</v>
      </c>
      <c r="F23" s="8">
        <v>250</v>
      </c>
      <c r="G23" s="8">
        <v>350</v>
      </c>
      <c r="H23" s="8">
        <v>679000</v>
      </c>
      <c r="I23" s="8">
        <v>13580</v>
      </c>
      <c r="J23" s="7">
        <v>504400</v>
      </c>
      <c r="K23" s="8">
        <v>665420</v>
      </c>
      <c r="L23" s="22">
        <v>1940</v>
      </c>
      <c r="M23" s="20">
        <v>161020</v>
      </c>
      <c r="N23" s="7">
        <v>41609</v>
      </c>
      <c r="O23" s="7">
        <v>12</v>
      </c>
      <c r="P23" s="7" t="s">
        <v>32</v>
      </c>
      <c r="Q23" s="7">
        <v>2013</v>
      </c>
    </row>
    <row r="24" spans="2:17" x14ac:dyDescent="0.3">
      <c r="B24" s="7" t="s">
        <v>30</v>
      </c>
      <c r="C24" s="7" t="s">
        <v>31</v>
      </c>
      <c r="D24" s="7" t="s">
        <v>15</v>
      </c>
      <c r="E24" s="7" t="s">
        <v>16</v>
      </c>
      <c r="F24" s="7">
        <v>260</v>
      </c>
      <c r="G24" s="7">
        <v>350</v>
      </c>
      <c r="H24" s="7">
        <v>1038100</v>
      </c>
      <c r="I24" s="7">
        <v>20762</v>
      </c>
      <c r="J24" s="7">
        <v>771160</v>
      </c>
      <c r="K24" s="7">
        <v>1017338</v>
      </c>
      <c r="L24" s="20">
        <v>2966</v>
      </c>
      <c r="M24" s="20">
        <v>246178</v>
      </c>
      <c r="N24" s="7">
        <v>41548</v>
      </c>
      <c r="O24" s="7">
        <v>10</v>
      </c>
      <c r="P24" s="7" t="s">
        <v>41</v>
      </c>
      <c r="Q24" s="7">
        <v>2013</v>
      </c>
    </row>
    <row r="25" spans="2:17" x14ac:dyDescent="0.3">
      <c r="B25" s="8" t="s">
        <v>30</v>
      </c>
      <c r="C25" s="8" t="s">
        <v>31</v>
      </c>
      <c r="D25" s="8" t="s">
        <v>17</v>
      </c>
      <c r="E25" s="8" t="s">
        <v>16</v>
      </c>
      <c r="F25" s="8">
        <v>5</v>
      </c>
      <c r="G25" s="8">
        <v>350</v>
      </c>
      <c r="H25" s="8">
        <v>628950</v>
      </c>
      <c r="I25" s="8">
        <v>18868.5</v>
      </c>
      <c r="J25" s="7">
        <v>467220</v>
      </c>
      <c r="K25" s="8">
        <v>610081.5</v>
      </c>
      <c r="L25" s="22">
        <v>1797</v>
      </c>
      <c r="M25" s="20">
        <v>142861.5</v>
      </c>
      <c r="N25" s="7">
        <v>41518</v>
      </c>
      <c r="O25" s="7">
        <v>9</v>
      </c>
      <c r="P25" s="7" t="s">
        <v>37</v>
      </c>
      <c r="Q25" s="7">
        <v>2013</v>
      </c>
    </row>
    <row r="26" spans="2:17" x14ac:dyDescent="0.3">
      <c r="B26" s="7" t="s">
        <v>30</v>
      </c>
      <c r="C26" s="7" t="s">
        <v>39</v>
      </c>
      <c r="D26" s="7" t="s">
        <v>14</v>
      </c>
      <c r="E26" s="7" t="s">
        <v>16</v>
      </c>
      <c r="F26" s="7">
        <v>250</v>
      </c>
      <c r="G26" s="7">
        <v>350</v>
      </c>
      <c r="H26" s="7">
        <v>574700</v>
      </c>
      <c r="I26" s="7">
        <v>17241</v>
      </c>
      <c r="J26" s="7">
        <v>426920</v>
      </c>
      <c r="K26" s="7">
        <v>557459</v>
      </c>
      <c r="L26" s="20">
        <v>1642</v>
      </c>
      <c r="M26" s="20">
        <v>130539</v>
      </c>
      <c r="N26" s="7">
        <v>41852</v>
      </c>
      <c r="O26" s="7">
        <v>8</v>
      </c>
      <c r="P26" s="7" t="s">
        <v>44</v>
      </c>
      <c r="Q26" s="7">
        <v>2014</v>
      </c>
    </row>
    <row r="27" spans="2:17" x14ac:dyDescent="0.3">
      <c r="B27" s="8" t="s">
        <v>30</v>
      </c>
      <c r="C27" s="8" t="s">
        <v>43</v>
      </c>
      <c r="D27" s="8" t="s">
        <v>10</v>
      </c>
      <c r="E27" s="8" t="s">
        <v>16</v>
      </c>
      <c r="F27" s="8">
        <v>3</v>
      </c>
      <c r="G27" s="8">
        <v>350</v>
      </c>
      <c r="H27" s="8">
        <v>95900</v>
      </c>
      <c r="I27" s="8">
        <v>3836</v>
      </c>
      <c r="J27" s="7">
        <v>71240</v>
      </c>
      <c r="K27" s="8">
        <v>92064</v>
      </c>
      <c r="L27" s="22">
        <v>274</v>
      </c>
      <c r="M27" s="20">
        <v>20824</v>
      </c>
      <c r="N27" s="7">
        <v>41974</v>
      </c>
      <c r="O27" s="7">
        <v>12</v>
      </c>
      <c r="P27" s="7" t="s">
        <v>32</v>
      </c>
      <c r="Q27" s="7">
        <v>2014</v>
      </c>
    </row>
    <row r="28" spans="2:17" x14ac:dyDescent="0.3">
      <c r="B28" s="7" t="s">
        <v>30</v>
      </c>
      <c r="C28" s="7" t="s">
        <v>43</v>
      </c>
      <c r="D28" s="7" t="s">
        <v>12</v>
      </c>
      <c r="E28" s="7" t="s">
        <v>16</v>
      </c>
      <c r="F28" s="7">
        <v>10</v>
      </c>
      <c r="G28" s="7">
        <v>350</v>
      </c>
      <c r="H28" s="7">
        <v>1207500</v>
      </c>
      <c r="I28" s="7">
        <v>48300</v>
      </c>
      <c r="J28" s="7">
        <v>897000</v>
      </c>
      <c r="K28" s="7">
        <v>1159200</v>
      </c>
      <c r="L28" s="20">
        <v>3450</v>
      </c>
      <c r="M28" s="20">
        <v>262200</v>
      </c>
      <c r="N28" s="7">
        <v>41821</v>
      </c>
      <c r="O28" s="7">
        <v>7</v>
      </c>
      <c r="P28" s="7" t="s">
        <v>45</v>
      </c>
      <c r="Q28" s="7">
        <v>2014</v>
      </c>
    </row>
    <row r="29" spans="2:17" x14ac:dyDescent="0.3">
      <c r="B29" s="8" t="s">
        <v>30</v>
      </c>
      <c r="C29" s="8" t="s">
        <v>43</v>
      </c>
      <c r="D29" s="8" t="s">
        <v>12</v>
      </c>
      <c r="E29" s="8" t="s">
        <v>16</v>
      </c>
      <c r="F29" s="8">
        <v>10</v>
      </c>
      <c r="G29" s="8">
        <v>350</v>
      </c>
      <c r="H29" s="8">
        <v>95900</v>
      </c>
      <c r="I29" s="8">
        <v>3836</v>
      </c>
      <c r="J29" s="7">
        <v>71240</v>
      </c>
      <c r="K29" s="8">
        <v>92064</v>
      </c>
      <c r="L29" s="22">
        <v>274</v>
      </c>
      <c r="M29" s="20">
        <v>20824</v>
      </c>
      <c r="N29" s="7">
        <v>41974</v>
      </c>
      <c r="O29" s="7">
        <v>12</v>
      </c>
      <c r="P29" s="7" t="s">
        <v>32</v>
      </c>
      <c r="Q29" s="7">
        <v>2014</v>
      </c>
    </row>
    <row r="30" spans="2:17" x14ac:dyDescent="0.3">
      <c r="B30" s="10" t="s">
        <v>30</v>
      </c>
      <c r="C30" s="10" t="s">
        <v>36</v>
      </c>
      <c r="D30" s="10" t="s">
        <v>13</v>
      </c>
      <c r="E30" s="10" t="s">
        <v>16</v>
      </c>
      <c r="F30" s="10">
        <v>120</v>
      </c>
      <c r="G30" s="10">
        <v>350</v>
      </c>
      <c r="H30" s="10">
        <v>761950</v>
      </c>
      <c r="I30" s="10">
        <v>30478</v>
      </c>
      <c r="J30" s="10">
        <v>566020</v>
      </c>
      <c r="K30" s="10">
        <v>731472</v>
      </c>
      <c r="L30" s="23">
        <v>2177</v>
      </c>
      <c r="M30" s="23">
        <v>165452</v>
      </c>
      <c r="N30" s="10">
        <v>41913</v>
      </c>
      <c r="O30" s="10">
        <v>10</v>
      </c>
      <c r="P30" s="10" t="s">
        <v>41</v>
      </c>
      <c r="Q30" s="10">
        <v>2014</v>
      </c>
    </row>
  </sheetData>
  <mergeCells count="1">
    <mergeCell ref="A1:G1"/>
  </mergeCells>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4D7C7-904C-4707-AD5B-DD691E92CB68}">
  <dimension ref="A5:Q48"/>
  <sheetViews>
    <sheetView zoomScale="70" zoomScaleNormal="70" workbookViewId="0">
      <selection activeCell="I29" sqref="I29"/>
    </sheetView>
  </sheetViews>
  <sheetFormatPr defaultRowHeight="14.4" x14ac:dyDescent="0.3"/>
  <cols>
    <col min="2" max="2" width="24.109375" bestFit="1" customWidth="1"/>
    <col min="3" max="3" width="16" bestFit="1" customWidth="1"/>
    <col min="5" max="5" width="12.77734375" bestFit="1" customWidth="1"/>
    <col min="6" max="6" width="16" bestFit="1" customWidth="1"/>
  </cols>
  <sheetData>
    <row r="5" spans="2:6" x14ac:dyDescent="0.3">
      <c r="B5" s="16" t="s">
        <v>54</v>
      </c>
      <c r="C5" t="s">
        <v>56</v>
      </c>
      <c r="E5" s="16" t="s">
        <v>54</v>
      </c>
      <c r="F5" t="s">
        <v>56</v>
      </c>
    </row>
    <row r="6" spans="2:6" x14ac:dyDescent="0.3">
      <c r="B6" s="17" t="s">
        <v>34</v>
      </c>
      <c r="C6">
        <v>4577</v>
      </c>
      <c r="E6" s="17" t="s">
        <v>31</v>
      </c>
      <c r="F6">
        <v>18521</v>
      </c>
    </row>
    <row r="7" spans="2:6" x14ac:dyDescent="0.3">
      <c r="B7" s="24" t="s">
        <v>12</v>
      </c>
      <c r="C7">
        <v>4577</v>
      </c>
      <c r="E7" s="24" t="s">
        <v>15</v>
      </c>
      <c r="F7">
        <v>2966</v>
      </c>
    </row>
    <row r="8" spans="2:6" x14ac:dyDescent="0.3">
      <c r="B8" s="17" t="s">
        <v>36</v>
      </c>
      <c r="C8">
        <v>2750</v>
      </c>
      <c r="E8" s="24" t="s">
        <v>10</v>
      </c>
      <c r="F8">
        <v>1513</v>
      </c>
    </row>
    <row r="9" spans="2:6" x14ac:dyDescent="0.3">
      <c r="B9" s="24" t="s">
        <v>15</v>
      </c>
      <c r="C9">
        <v>2750</v>
      </c>
      <c r="E9" s="24" t="s">
        <v>17</v>
      </c>
      <c r="F9">
        <v>1797</v>
      </c>
    </row>
    <row r="10" spans="2:6" x14ac:dyDescent="0.3">
      <c r="B10" s="17" t="s">
        <v>31</v>
      </c>
      <c r="C10">
        <v>6849</v>
      </c>
      <c r="E10" s="24" t="s">
        <v>12</v>
      </c>
      <c r="F10">
        <v>2519</v>
      </c>
    </row>
    <row r="11" spans="2:6" x14ac:dyDescent="0.3">
      <c r="B11" s="24" t="s">
        <v>13</v>
      </c>
      <c r="C11">
        <v>6849</v>
      </c>
      <c r="E11" s="24" t="s">
        <v>13</v>
      </c>
      <c r="F11">
        <v>6849</v>
      </c>
    </row>
    <row r="12" spans="2:6" x14ac:dyDescent="0.3">
      <c r="B12" s="17" t="s">
        <v>39</v>
      </c>
      <c r="C12">
        <v>4979</v>
      </c>
      <c r="E12" s="24" t="s">
        <v>14</v>
      </c>
      <c r="F12">
        <v>2877</v>
      </c>
    </row>
    <row r="13" spans="2:6" x14ac:dyDescent="0.3">
      <c r="B13" s="24" t="s">
        <v>14</v>
      </c>
      <c r="C13">
        <v>4979</v>
      </c>
      <c r="E13" s="17" t="s">
        <v>55</v>
      </c>
      <c r="F13">
        <v>18521</v>
      </c>
    </row>
    <row r="14" spans="2:6" x14ac:dyDescent="0.3">
      <c r="B14" s="17" t="s">
        <v>43</v>
      </c>
      <c r="C14">
        <v>3724</v>
      </c>
    </row>
    <row r="15" spans="2:6" x14ac:dyDescent="0.3">
      <c r="B15" s="24" t="s">
        <v>12</v>
      </c>
      <c r="C15">
        <v>3724</v>
      </c>
    </row>
    <row r="16" spans="2:6" x14ac:dyDescent="0.3">
      <c r="B16" s="17" t="s">
        <v>55</v>
      </c>
      <c r="C16">
        <v>22879</v>
      </c>
    </row>
    <row r="19" spans="1:17" x14ac:dyDescent="0.3">
      <c r="A19" s="26"/>
      <c r="B19" s="26"/>
      <c r="C19" s="26"/>
    </row>
    <row r="21" spans="1:17" x14ac:dyDescent="0.3">
      <c r="B21" s="9" t="s">
        <v>46</v>
      </c>
      <c r="C21" s="9" t="s">
        <v>47</v>
      </c>
      <c r="D21" s="9" t="s">
        <v>0</v>
      </c>
      <c r="E21" s="9" t="s">
        <v>1</v>
      </c>
      <c r="F21" s="9" t="s">
        <v>3</v>
      </c>
      <c r="G21" s="9" t="s">
        <v>4</v>
      </c>
      <c r="H21" s="9" t="s">
        <v>5</v>
      </c>
      <c r="I21" s="9" t="s">
        <v>6</v>
      </c>
      <c r="J21" s="1" t="s">
        <v>8</v>
      </c>
      <c r="K21" s="9" t="s">
        <v>7</v>
      </c>
      <c r="L21" s="9" t="s">
        <v>2</v>
      </c>
      <c r="M21" s="1" t="s">
        <v>9</v>
      </c>
      <c r="N21" s="1" t="s">
        <v>48</v>
      </c>
      <c r="O21" s="1" t="s">
        <v>49</v>
      </c>
      <c r="P21" s="1" t="s">
        <v>50</v>
      </c>
      <c r="Q21" s="2" t="s">
        <v>51</v>
      </c>
    </row>
    <row r="22" spans="1:17" x14ac:dyDescent="0.3">
      <c r="B22" s="7" t="s">
        <v>30</v>
      </c>
      <c r="C22" s="7" t="s">
        <v>31</v>
      </c>
      <c r="D22" s="7" t="s">
        <v>10</v>
      </c>
      <c r="E22" s="7" t="s">
        <v>11</v>
      </c>
      <c r="F22" s="7">
        <v>3</v>
      </c>
      <c r="G22" s="7">
        <v>350</v>
      </c>
      <c r="H22" s="7">
        <v>529550</v>
      </c>
      <c r="I22" s="7">
        <v>0</v>
      </c>
      <c r="J22" s="11">
        <v>393380</v>
      </c>
      <c r="K22" s="7">
        <v>529550</v>
      </c>
      <c r="L22" s="7">
        <v>1513</v>
      </c>
      <c r="M22" s="11">
        <v>136170</v>
      </c>
      <c r="N22" s="11">
        <v>41974</v>
      </c>
      <c r="O22" s="11">
        <v>12</v>
      </c>
      <c r="P22" s="11" t="s">
        <v>32</v>
      </c>
      <c r="Q22" s="11">
        <v>2014</v>
      </c>
    </row>
    <row r="23" spans="1:17" x14ac:dyDescent="0.3">
      <c r="B23" s="8" t="s">
        <v>30</v>
      </c>
      <c r="C23" s="8" t="s">
        <v>31</v>
      </c>
      <c r="D23" s="8" t="s">
        <v>12</v>
      </c>
      <c r="E23" s="8" t="s">
        <v>11</v>
      </c>
      <c r="F23" s="8">
        <v>10</v>
      </c>
      <c r="G23" s="8">
        <v>350</v>
      </c>
      <c r="H23" s="8">
        <v>352100</v>
      </c>
      <c r="I23" s="8">
        <v>0</v>
      </c>
      <c r="J23" s="7">
        <v>261560</v>
      </c>
      <c r="K23" s="8">
        <v>352100</v>
      </c>
      <c r="L23" s="8">
        <v>1006</v>
      </c>
      <c r="M23" s="7">
        <v>90540</v>
      </c>
      <c r="N23" s="7">
        <v>41791</v>
      </c>
      <c r="O23" s="7">
        <v>6</v>
      </c>
      <c r="P23" s="7" t="s">
        <v>33</v>
      </c>
      <c r="Q23" s="7">
        <v>2014</v>
      </c>
    </row>
    <row r="24" spans="1:17" x14ac:dyDescent="0.3">
      <c r="B24" s="7" t="s">
        <v>30</v>
      </c>
      <c r="C24" s="7" t="s">
        <v>34</v>
      </c>
      <c r="D24" s="7" t="s">
        <v>12</v>
      </c>
      <c r="E24" s="7" t="s">
        <v>11</v>
      </c>
      <c r="F24" s="7">
        <v>10</v>
      </c>
      <c r="G24" s="7">
        <v>350</v>
      </c>
      <c r="H24" s="7">
        <v>603750</v>
      </c>
      <c r="I24" s="7">
        <v>0</v>
      </c>
      <c r="J24" s="7">
        <v>448500</v>
      </c>
      <c r="K24" s="7">
        <v>603750</v>
      </c>
      <c r="L24" s="7">
        <v>1725</v>
      </c>
      <c r="M24" s="7">
        <v>155250</v>
      </c>
      <c r="N24" s="7">
        <v>41579</v>
      </c>
      <c r="O24" s="7">
        <v>11</v>
      </c>
      <c r="P24" s="7" t="s">
        <v>35</v>
      </c>
      <c r="Q24" s="7">
        <v>2013</v>
      </c>
    </row>
    <row r="25" spans="1:17" x14ac:dyDescent="0.3">
      <c r="B25" s="8" t="s">
        <v>30</v>
      </c>
      <c r="C25" s="8" t="s">
        <v>31</v>
      </c>
      <c r="D25" s="8" t="s">
        <v>12</v>
      </c>
      <c r="E25" s="8" t="s">
        <v>11</v>
      </c>
      <c r="F25" s="8">
        <v>10</v>
      </c>
      <c r="G25" s="8">
        <v>350</v>
      </c>
      <c r="H25" s="8">
        <v>529550</v>
      </c>
      <c r="I25" s="8">
        <v>0</v>
      </c>
      <c r="J25" s="7">
        <v>393380</v>
      </c>
      <c r="K25" s="8">
        <v>529550</v>
      </c>
      <c r="L25" s="8">
        <v>1513</v>
      </c>
      <c r="M25" s="7">
        <v>136170</v>
      </c>
      <c r="N25" s="7">
        <v>41974</v>
      </c>
      <c r="O25" s="7">
        <v>12</v>
      </c>
      <c r="P25" s="7" t="s">
        <v>32</v>
      </c>
      <c r="Q25" s="7">
        <v>2014</v>
      </c>
    </row>
    <row r="26" spans="1:17" x14ac:dyDescent="0.3">
      <c r="B26" s="7" t="s">
        <v>30</v>
      </c>
      <c r="C26" s="7" t="s">
        <v>31</v>
      </c>
      <c r="D26" s="7" t="s">
        <v>13</v>
      </c>
      <c r="E26" s="7" t="s">
        <v>11</v>
      </c>
      <c r="F26" s="7">
        <v>120</v>
      </c>
      <c r="G26" s="7">
        <v>350</v>
      </c>
      <c r="H26" s="7">
        <v>352100</v>
      </c>
      <c r="I26" s="7">
        <v>0</v>
      </c>
      <c r="J26" s="7">
        <v>261560</v>
      </c>
      <c r="K26" s="7">
        <v>352100</v>
      </c>
      <c r="L26" s="7">
        <v>1006</v>
      </c>
      <c r="M26" s="7">
        <v>90540</v>
      </c>
      <c r="N26" s="7">
        <v>41791</v>
      </c>
      <c r="O26" s="7">
        <v>6</v>
      </c>
      <c r="P26" s="7" t="s">
        <v>33</v>
      </c>
      <c r="Q26" s="7">
        <v>2014</v>
      </c>
    </row>
    <row r="27" spans="1:17" x14ac:dyDescent="0.3">
      <c r="B27" s="8" t="s">
        <v>30</v>
      </c>
      <c r="C27" s="8" t="s">
        <v>36</v>
      </c>
      <c r="D27" s="8" t="s">
        <v>14</v>
      </c>
      <c r="E27" s="8" t="s">
        <v>11</v>
      </c>
      <c r="F27" s="8">
        <v>250</v>
      </c>
      <c r="G27" s="8">
        <v>350</v>
      </c>
      <c r="H27" s="8">
        <v>534450</v>
      </c>
      <c r="I27" s="8">
        <v>0</v>
      </c>
      <c r="J27" s="7">
        <v>397020</v>
      </c>
      <c r="K27" s="8">
        <v>534450</v>
      </c>
      <c r="L27" s="8">
        <v>1527</v>
      </c>
      <c r="M27" s="7">
        <v>137430</v>
      </c>
      <c r="N27" s="7">
        <v>41518</v>
      </c>
      <c r="O27" s="7">
        <v>9</v>
      </c>
      <c r="P27" s="7" t="s">
        <v>37</v>
      </c>
      <c r="Q27" s="7">
        <v>2013</v>
      </c>
    </row>
    <row r="28" spans="1:17" x14ac:dyDescent="0.3">
      <c r="B28" s="7" t="s">
        <v>30</v>
      </c>
      <c r="C28" s="7" t="s">
        <v>36</v>
      </c>
      <c r="D28" s="7" t="s">
        <v>15</v>
      </c>
      <c r="E28" s="7" t="s">
        <v>11</v>
      </c>
      <c r="F28" s="7">
        <v>260</v>
      </c>
      <c r="G28" s="7">
        <v>350</v>
      </c>
      <c r="H28" s="7">
        <v>962500</v>
      </c>
      <c r="I28" s="7">
        <v>0</v>
      </c>
      <c r="J28" s="7">
        <v>715000</v>
      </c>
      <c r="K28" s="7">
        <v>962500</v>
      </c>
      <c r="L28" s="7">
        <v>2750</v>
      </c>
      <c r="M28" s="7">
        <v>247500</v>
      </c>
      <c r="N28" s="7">
        <v>41671</v>
      </c>
      <c r="O28" s="7">
        <v>2</v>
      </c>
      <c r="P28" s="7" t="s">
        <v>38</v>
      </c>
      <c r="Q28" s="7">
        <v>2014</v>
      </c>
    </row>
    <row r="29" spans="1:17" x14ac:dyDescent="0.3">
      <c r="B29" s="8" t="s">
        <v>30</v>
      </c>
      <c r="C29" s="8" t="s">
        <v>39</v>
      </c>
      <c r="D29" s="8" t="s">
        <v>10</v>
      </c>
      <c r="E29" s="8" t="s">
        <v>16</v>
      </c>
      <c r="F29" s="8">
        <v>3</v>
      </c>
      <c r="G29" s="8">
        <v>350</v>
      </c>
      <c r="H29" s="8">
        <v>423500</v>
      </c>
      <c r="I29" s="8">
        <v>4235</v>
      </c>
      <c r="J29" s="7">
        <v>314600</v>
      </c>
      <c r="K29" s="8">
        <v>419265</v>
      </c>
      <c r="L29" s="8">
        <v>1210</v>
      </c>
      <c r="M29" s="7">
        <v>104665</v>
      </c>
      <c r="N29" s="7">
        <v>41699</v>
      </c>
      <c r="O29" s="7">
        <v>3</v>
      </c>
      <c r="P29" s="7" t="s">
        <v>40</v>
      </c>
      <c r="Q29" s="7">
        <v>2014</v>
      </c>
    </row>
    <row r="30" spans="1:17" x14ac:dyDescent="0.3">
      <c r="B30" s="7" t="s">
        <v>30</v>
      </c>
      <c r="C30" s="7" t="s">
        <v>39</v>
      </c>
      <c r="D30" s="7" t="s">
        <v>10</v>
      </c>
      <c r="E30" s="7" t="s">
        <v>16</v>
      </c>
      <c r="F30" s="7">
        <v>3</v>
      </c>
      <c r="G30" s="7">
        <v>350</v>
      </c>
      <c r="H30" s="7">
        <v>488950</v>
      </c>
      <c r="I30" s="7">
        <v>4889.5</v>
      </c>
      <c r="J30" s="7">
        <v>363220</v>
      </c>
      <c r="K30" s="7">
        <v>484060.5</v>
      </c>
      <c r="L30" s="7">
        <v>1397</v>
      </c>
      <c r="M30" s="7">
        <v>120840.5</v>
      </c>
      <c r="N30" s="7">
        <v>41913</v>
      </c>
      <c r="O30" s="7">
        <v>10</v>
      </c>
      <c r="P30" s="7" t="s">
        <v>41</v>
      </c>
      <c r="Q30" s="7">
        <v>2014</v>
      </c>
    </row>
    <row r="31" spans="1:17" x14ac:dyDescent="0.3">
      <c r="B31" s="8" t="s">
        <v>30</v>
      </c>
      <c r="C31" s="8" t="s">
        <v>36</v>
      </c>
      <c r="D31" s="8" t="s">
        <v>10</v>
      </c>
      <c r="E31" s="8" t="s">
        <v>16</v>
      </c>
      <c r="F31" s="8">
        <v>3</v>
      </c>
      <c r="G31" s="8">
        <v>350</v>
      </c>
      <c r="H31" s="8">
        <v>754250</v>
      </c>
      <c r="I31" s="8">
        <v>7542.5</v>
      </c>
      <c r="J31" s="7">
        <v>560300</v>
      </c>
      <c r="K31" s="8">
        <v>746707.5</v>
      </c>
      <c r="L31" s="8">
        <v>2155</v>
      </c>
      <c r="M31" s="7">
        <v>186407.5</v>
      </c>
      <c r="N31" s="7">
        <v>41974</v>
      </c>
      <c r="O31" s="7">
        <v>12</v>
      </c>
      <c r="P31" s="7" t="s">
        <v>32</v>
      </c>
      <c r="Q31" s="7">
        <v>2014</v>
      </c>
    </row>
    <row r="32" spans="1:17" x14ac:dyDescent="0.3">
      <c r="B32" s="7" t="s">
        <v>30</v>
      </c>
      <c r="C32" s="7" t="s">
        <v>36</v>
      </c>
      <c r="D32" s="7" t="s">
        <v>12</v>
      </c>
      <c r="E32" s="7" t="s">
        <v>16</v>
      </c>
      <c r="F32" s="7">
        <v>10</v>
      </c>
      <c r="G32" s="7">
        <v>350</v>
      </c>
      <c r="H32" s="7">
        <v>754250</v>
      </c>
      <c r="I32" s="7">
        <v>7542.5</v>
      </c>
      <c r="J32" s="7">
        <v>560300</v>
      </c>
      <c r="K32" s="7">
        <v>746707.5</v>
      </c>
      <c r="L32" s="7">
        <v>2155</v>
      </c>
      <c r="M32" s="7">
        <v>186407.5</v>
      </c>
      <c r="N32" s="7">
        <v>41974</v>
      </c>
      <c r="O32" s="7">
        <v>12</v>
      </c>
      <c r="P32" s="7" t="s">
        <v>32</v>
      </c>
      <c r="Q32" s="7">
        <v>2014</v>
      </c>
    </row>
    <row r="33" spans="2:17" x14ac:dyDescent="0.3">
      <c r="B33" s="8" t="s">
        <v>30</v>
      </c>
      <c r="C33" s="8" t="s">
        <v>34</v>
      </c>
      <c r="D33" s="8" t="s">
        <v>14</v>
      </c>
      <c r="E33" s="8" t="s">
        <v>16</v>
      </c>
      <c r="F33" s="8">
        <v>250</v>
      </c>
      <c r="G33" s="8">
        <v>350</v>
      </c>
      <c r="H33" s="8">
        <v>330225</v>
      </c>
      <c r="I33" s="8">
        <v>3302.25</v>
      </c>
      <c r="J33" s="7">
        <v>245310</v>
      </c>
      <c r="K33" s="8">
        <v>326922.75</v>
      </c>
      <c r="L33" s="8">
        <v>943.5</v>
      </c>
      <c r="M33" s="7">
        <v>81612.75</v>
      </c>
      <c r="N33" s="7">
        <v>41730</v>
      </c>
      <c r="O33" s="7">
        <v>4</v>
      </c>
      <c r="P33" s="7" t="s">
        <v>42</v>
      </c>
      <c r="Q33" s="7">
        <v>2014</v>
      </c>
    </row>
    <row r="34" spans="2:17" x14ac:dyDescent="0.3">
      <c r="B34" s="7" t="s">
        <v>30</v>
      </c>
      <c r="C34" s="7" t="s">
        <v>39</v>
      </c>
      <c r="D34" s="7" t="s">
        <v>14</v>
      </c>
      <c r="E34" s="7" t="s">
        <v>16</v>
      </c>
      <c r="F34" s="7">
        <v>250</v>
      </c>
      <c r="G34" s="7">
        <v>350</v>
      </c>
      <c r="H34" s="7">
        <v>488950</v>
      </c>
      <c r="I34" s="7">
        <v>4889.5</v>
      </c>
      <c r="J34" s="7">
        <v>363220</v>
      </c>
      <c r="K34" s="7">
        <v>484060.5</v>
      </c>
      <c r="L34" s="7">
        <v>1397</v>
      </c>
      <c r="M34" s="7">
        <v>120840.5</v>
      </c>
      <c r="N34" s="7">
        <v>41913</v>
      </c>
      <c r="O34" s="7">
        <v>10</v>
      </c>
      <c r="P34" s="7" t="s">
        <v>41</v>
      </c>
      <c r="Q34" s="7">
        <v>2014</v>
      </c>
    </row>
    <row r="35" spans="2:17" x14ac:dyDescent="0.3">
      <c r="B35" s="8" t="s">
        <v>30</v>
      </c>
      <c r="C35" s="8" t="s">
        <v>34</v>
      </c>
      <c r="D35" s="8" t="s">
        <v>10</v>
      </c>
      <c r="E35" s="8" t="s">
        <v>16</v>
      </c>
      <c r="F35" s="8">
        <v>3</v>
      </c>
      <c r="G35" s="8">
        <v>350</v>
      </c>
      <c r="H35" s="8">
        <v>998200</v>
      </c>
      <c r="I35" s="8">
        <v>19964</v>
      </c>
      <c r="J35" s="7">
        <v>741520</v>
      </c>
      <c r="K35" s="8">
        <v>978236</v>
      </c>
      <c r="L35" s="8">
        <v>2852</v>
      </c>
      <c r="M35" s="7">
        <v>236716</v>
      </c>
      <c r="N35" s="7">
        <v>41974</v>
      </c>
      <c r="O35" s="7">
        <v>12</v>
      </c>
      <c r="P35" s="7" t="s">
        <v>32</v>
      </c>
      <c r="Q35" s="7">
        <v>2014</v>
      </c>
    </row>
    <row r="36" spans="2:17" x14ac:dyDescent="0.3">
      <c r="B36" s="7" t="s">
        <v>30</v>
      </c>
      <c r="C36" s="7" t="s">
        <v>34</v>
      </c>
      <c r="D36" s="7" t="s">
        <v>12</v>
      </c>
      <c r="E36" s="7" t="s">
        <v>16</v>
      </c>
      <c r="F36" s="7">
        <v>10</v>
      </c>
      <c r="G36" s="7">
        <v>350</v>
      </c>
      <c r="H36" s="7">
        <v>998200</v>
      </c>
      <c r="I36" s="7">
        <v>19964</v>
      </c>
      <c r="J36" s="7">
        <v>741520</v>
      </c>
      <c r="K36" s="7">
        <v>978236</v>
      </c>
      <c r="L36" s="7">
        <v>2852</v>
      </c>
      <c r="M36" s="7">
        <v>236716</v>
      </c>
      <c r="N36" s="7">
        <v>41974</v>
      </c>
      <c r="O36" s="7">
        <v>12</v>
      </c>
      <c r="P36" s="7" t="s">
        <v>32</v>
      </c>
      <c r="Q36" s="7">
        <v>2014</v>
      </c>
    </row>
    <row r="37" spans="2:17" x14ac:dyDescent="0.3">
      <c r="B37" s="8" t="s">
        <v>30</v>
      </c>
      <c r="C37" s="8" t="s">
        <v>31</v>
      </c>
      <c r="D37" s="8" t="s">
        <v>13</v>
      </c>
      <c r="E37" s="8" t="s">
        <v>16</v>
      </c>
      <c r="F37" s="8">
        <v>120</v>
      </c>
      <c r="G37" s="8">
        <v>350</v>
      </c>
      <c r="H37" s="8">
        <v>1038100</v>
      </c>
      <c r="I37" s="8">
        <v>20762</v>
      </c>
      <c r="J37" s="7">
        <v>771160</v>
      </c>
      <c r="K37" s="8">
        <v>1017338</v>
      </c>
      <c r="L37" s="8">
        <v>2966</v>
      </c>
      <c r="M37" s="7">
        <v>246178</v>
      </c>
      <c r="N37" s="7">
        <v>41548</v>
      </c>
      <c r="O37" s="7">
        <v>10</v>
      </c>
      <c r="P37" s="7" t="s">
        <v>41</v>
      </c>
      <c r="Q37" s="7">
        <v>2013</v>
      </c>
    </row>
    <row r="38" spans="2:17" x14ac:dyDescent="0.3">
      <c r="B38" s="7" t="s">
        <v>30</v>
      </c>
      <c r="C38" s="7" t="s">
        <v>31</v>
      </c>
      <c r="D38" s="7" t="s">
        <v>13</v>
      </c>
      <c r="E38" s="7" t="s">
        <v>16</v>
      </c>
      <c r="F38" s="7">
        <v>120</v>
      </c>
      <c r="G38" s="7">
        <v>350</v>
      </c>
      <c r="H38" s="7">
        <v>1006950</v>
      </c>
      <c r="I38" s="7">
        <v>20139</v>
      </c>
      <c r="J38" s="7">
        <v>748020</v>
      </c>
      <c r="K38" s="7">
        <v>986811</v>
      </c>
      <c r="L38" s="7">
        <v>2877</v>
      </c>
      <c r="M38" s="7">
        <v>238791</v>
      </c>
      <c r="N38" s="7">
        <v>41913</v>
      </c>
      <c r="O38" s="7">
        <v>10</v>
      </c>
      <c r="P38" s="7" t="s">
        <v>41</v>
      </c>
      <c r="Q38" s="7">
        <v>2014</v>
      </c>
    </row>
    <row r="39" spans="2:17" x14ac:dyDescent="0.3">
      <c r="B39" s="8" t="s">
        <v>30</v>
      </c>
      <c r="C39" s="8" t="s">
        <v>31</v>
      </c>
      <c r="D39" s="8" t="s">
        <v>14</v>
      </c>
      <c r="E39" s="8" t="s">
        <v>16</v>
      </c>
      <c r="F39" s="8">
        <v>250</v>
      </c>
      <c r="G39" s="8">
        <v>350</v>
      </c>
      <c r="H39" s="8">
        <v>1006950</v>
      </c>
      <c r="I39" s="8">
        <v>20139</v>
      </c>
      <c r="J39" s="7">
        <v>748020</v>
      </c>
      <c r="K39" s="8">
        <v>986811</v>
      </c>
      <c r="L39" s="8">
        <v>2877</v>
      </c>
      <c r="M39" s="7">
        <v>238791</v>
      </c>
      <c r="N39" s="7">
        <v>41913</v>
      </c>
      <c r="O39" s="7">
        <v>10</v>
      </c>
      <c r="P39" s="7" t="s">
        <v>41</v>
      </c>
      <c r="Q39" s="7">
        <v>2014</v>
      </c>
    </row>
    <row r="40" spans="2:17" x14ac:dyDescent="0.3">
      <c r="B40" s="7" t="s">
        <v>30</v>
      </c>
      <c r="C40" s="7" t="s">
        <v>43</v>
      </c>
      <c r="D40" s="7" t="s">
        <v>14</v>
      </c>
      <c r="E40" s="7" t="s">
        <v>16</v>
      </c>
      <c r="F40" s="7">
        <v>250</v>
      </c>
      <c r="G40" s="7">
        <v>350</v>
      </c>
      <c r="H40" s="7">
        <v>93100</v>
      </c>
      <c r="I40" s="7">
        <v>1862</v>
      </c>
      <c r="J40" s="7">
        <v>69160</v>
      </c>
      <c r="K40" s="7">
        <v>91238</v>
      </c>
      <c r="L40" s="7">
        <v>266</v>
      </c>
      <c r="M40" s="7">
        <v>22078</v>
      </c>
      <c r="N40" s="7">
        <v>41609</v>
      </c>
      <c r="O40" s="7">
        <v>12</v>
      </c>
      <c r="P40" s="7" t="s">
        <v>32</v>
      </c>
      <c r="Q40" s="7">
        <v>2013</v>
      </c>
    </row>
    <row r="41" spans="2:17" x14ac:dyDescent="0.3">
      <c r="B41" s="8" t="s">
        <v>30</v>
      </c>
      <c r="C41" s="8" t="s">
        <v>39</v>
      </c>
      <c r="D41" s="8" t="s">
        <v>14</v>
      </c>
      <c r="E41" s="8" t="s">
        <v>16</v>
      </c>
      <c r="F41" s="8">
        <v>250</v>
      </c>
      <c r="G41" s="8">
        <v>350</v>
      </c>
      <c r="H41" s="8">
        <v>679000</v>
      </c>
      <c r="I41" s="8">
        <v>13580</v>
      </c>
      <c r="J41" s="7">
        <v>504400</v>
      </c>
      <c r="K41" s="8">
        <v>665420</v>
      </c>
      <c r="L41" s="8">
        <v>1940</v>
      </c>
      <c r="M41" s="7">
        <v>161020</v>
      </c>
      <c r="N41" s="7">
        <v>41609</v>
      </c>
      <c r="O41" s="7">
        <v>12</v>
      </c>
      <c r="P41" s="7" t="s">
        <v>32</v>
      </c>
      <c r="Q41" s="7">
        <v>2013</v>
      </c>
    </row>
    <row r="42" spans="2:17" x14ac:dyDescent="0.3">
      <c r="B42" s="7" t="s">
        <v>30</v>
      </c>
      <c r="C42" s="7" t="s">
        <v>31</v>
      </c>
      <c r="D42" s="7" t="s">
        <v>15</v>
      </c>
      <c r="E42" s="7" t="s">
        <v>16</v>
      </c>
      <c r="F42" s="7">
        <v>260</v>
      </c>
      <c r="G42" s="7">
        <v>350</v>
      </c>
      <c r="H42" s="7">
        <v>1038100</v>
      </c>
      <c r="I42" s="7">
        <v>20762</v>
      </c>
      <c r="J42" s="7">
        <v>771160</v>
      </c>
      <c r="K42" s="7">
        <v>1017338</v>
      </c>
      <c r="L42" s="7">
        <v>2966</v>
      </c>
      <c r="M42" s="7">
        <v>246178</v>
      </c>
      <c r="N42" s="7">
        <v>41548</v>
      </c>
      <c r="O42" s="7">
        <v>10</v>
      </c>
      <c r="P42" s="7" t="s">
        <v>41</v>
      </c>
      <c r="Q42" s="7">
        <v>2013</v>
      </c>
    </row>
    <row r="43" spans="2:17" x14ac:dyDescent="0.3">
      <c r="B43" s="8" t="s">
        <v>30</v>
      </c>
      <c r="C43" s="8" t="s">
        <v>31</v>
      </c>
      <c r="D43" s="8" t="s">
        <v>17</v>
      </c>
      <c r="E43" s="8" t="s">
        <v>16</v>
      </c>
      <c r="F43" s="8">
        <v>5</v>
      </c>
      <c r="G43" s="8">
        <v>350</v>
      </c>
      <c r="H43" s="8">
        <v>628950</v>
      </c>
      <c r="I43" s="8">
        <v>18868.5</v>
      </c>
      <c r="J43" s="7">
        <v>467220</v>
      </c>
      <c r="K43" s="8">
        <v>610081.5</v>
      </c>
      <c r="L43" s="8">
        <v>1797</v>
      </c>
      <c r="M43" s="7">
        <v>142861.5</v>
      </c>
      <c r="N43" s="7">
        <v>41518</v>
      </c>
      <c r="O43" s="7">
        <v>9</v>
      </c>
      <c r="P43" s="7" t="s">
        <v>37</v>
      </c>
      <c r="Q43" s="7">
        <v>2013</v>
      </c>
    </row>
    <row r="44" spans="2:17" x14ac:dyDescent="0.3">
      <c r="B44" s="7" t="s">
        <v>30</v>
      </c>
      <c r="C44" s="7" t="s">
        <v>39</v>
      </c>
      <c r="D44" s="7" t="s">
        <v>14</v>
      </c>
      <c r="E44" s="7" t="s">
        <v>16</v>
      </c>
      <c r="F44" s="7">
        <v>250</v>
      </c>
      <c r="G44" s="7">
        <v>350</v>
      </c>
      <c r="H44" s="7">
        <v>574700</v>
      </c>
      <c r="I44" s="7">
        <v>17241</v>
      </c>
      <c r="J44" s="7">
        <v>426920</v>
      </c>
      <c r="K44" s="7">
        <v>557459</v>
      </c>
      <c r="L44" s="7">
        <v>1642</v>
      </c>
      <c r="M44" s="7">
        <v>130539</v>
      </c>
      <c r="N44" s="7">
        <v>41852</v>
      </c>
      <c r="O44" s="7">
        <v>8</v>
      </c>
      <c r="P44" s="7" t="s">
        <v>44</v>
      </c>
      <c r="Q44" s="7">
        <v>2014</v>
      </c>
    </row>
    <row r="45" spans="2:17" x14ac:dyDescent="0.3">
      <c r="B45" s="8" t="s">
        <v>30</v>
      </c>
      <c r="C45" s="8" t="s">
        <v>43</v>
      </c>
      <c r="D45" s="8" t="s">
        <v>10</v>
      </c>
      <c r="E45" s="8" t="s">
        <v>16</v>
      </c>
      <c r="F45" s="8">
        <v>3</v>
      </c>
      <c r="G45" s="8">
        <v>350</v>
      </c>
      <c r="H45" s="8">
        <v>95900</v>
      </c>
      <c r="I45" s="8">
        <v>3836</v>
      </c>
      <c r="J45" s="7">
        <v>71240</v>
      </c>
      <c r="K45" s="8">
        <v>92064</v>
      </c>
      <c r="L45" s="8">
        <v>274</v>
      </c>
      <c r="M45" s="7">
        <v>20824</v>
      </c>
      <c r="N45" s="7">
        <v>41974</v>
      </c>
      <c r="O45" s="7">
        <v>12</v>
      </c>
      <c r="P45" s="7" t="s">
        <v>32</v>
      </c>
      <c r="Q45" s="7">
        <v>2014</v>
      </c>
    </row>
    <row r="46" spans="2:17" x14ac:dyDescent="0.3">
      <c r="B46" s="7" t="s">
        <v>30</v>
      </c>
      <c r="C46" s="7" t="s">
        <v>43</v>
      </c>
      <c r="D46" s="7" t="s">
        <v>12</v>
      </c>
      <c r="E46" s="7" t="s">
        <v>16</v>
      </c>
      <c r="F46" s="7">
        <v>10</v>
      </c>
      <c r="G46" s="7">
        <v>350</v>
      </c>
      <c r="H46" s="7">
        <v>1207500</v>
      </c>
      <c r="I46" s="7">
        <v>48300</v>
      </c>
      <c r="J46" s="7">
        <v>897000</v>
      </c>
      <c r="K46" s="7">
        <v>1159200</v>
      </c>
      <c r="L46" s="7">
        <v>3450</v>
      </c>
      <c r="M46" s="7">
        <v>262200</v>
      </c>
      <c r="N46" s="7">
        <v>41821</v>
      </c>
      <c r="O46" s="7">
        <v>7</v>
      </c>
      <c r="P46" s="7" t="s">
        <v>45</v>
      </c>
      <c r="Q46" s="7">
        <v>2014</v>
      </c>
    </row>
    <row r="47" spans="2:17" x14ac:dyDescent="0.3">
      <c r="B47" s="8" t="s">
        <v>30</v>
      </c>
      <c r="C47" s="8" t="s">
        <v>43</v>
      </c>
      <c r="D47" s="8" t="s">
        <v>12</v>
      </c>
      <c r="E47" s="8" t="s">
        <v>16</v>
      </c>
      <c r="F47" s="8">
        <v>10</v>
      </c>
      <c r="G47" s="8">
        <v>350</v>
      </c>
      <c r="H47" s="8">
        <v>95900</v>
      </c>
      <c r="I47" s="8">
        <v>3836</v>
      </c>
      <c r="J47" s="7">
        <v>71240</v>
      </c>
      <c r="K47" s="8">
        <v>92064</v>
      </c>
      <c r="L47" s="8">
        <v>274</v>
      </c>
      <c r="M47" s="7">
        <v>20824</v>
      </c>
      <c r="N47" s="7">
        <v>41974</v>
      </c>
      <c r="O47" s="7">
        <v>12</v>
      </c>
      <c r="P47" s="7" t="s">
        <v>32</v>
      </c>
      <c r="Q47" s="7">
        <v>2014</v>
      </c>
    </row>
    <row r="48" spans="2:17" x14ac:dyDescent="0.3">
      <c r="B48" s="10" t="s">
        <v>30</v>
      </c>
      <c r="C48" s="10" t="s">
        <v>36</v>
      </c>
      <c r="D48" s="10" t="s">
        <v>13</v>
      </c>
      <c r="E48" s="10" t="s">
        <v>16</v>
      </c>
      <c r="F48" s="10">
        <v>120</v>
      </c>
      <c r="G48" s="10">
        <v>350</v>
      </c>
      <c r="H48" s="10">
        <v>761950</v>
      </c>
      <c r="I48" s="10">
        <v>30478</v>
      </c>
      <c r="J48" s="10">
        <v>566020</v>
      </c>
      <c r="K48" s="10">
        <v>731472</v>
      </c>
      <c r="L48" s="10">
        <v>2177</v>
      </c>
      <c r="M48" s="10">
        <v>165452</v>
      </c>
      <c r="N48" s="10">
        <v>41913</v>
      </c>
      <c r="O48" s="10">
        <v>10</v>
      </c>
      <c r="P48" s="10" t="s">
        <v>41</v>
      </c>
      <c r="Q48" s="10">
        <v>2014</v>
      </c>
    </row>
  </sheetData>
  <mergeCells count="1">
    <mergeCell ref="A19:C19"/>
  </mergeCells>
  <pageMargins left="0.7" right="0.7" top="0.75" bottom="0.75" header="0.3" footer="0.3"/>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2CBB2-EC01-46F4-A947-20D36B3C15A6}">
  <dimension ref="A1:M23"/>
  <sheetViews>
    <sheetView showGridLines="0" tabSelected="1" topLeftCell="C1" zoomScale="110" workbookViewId="0">
      <selection activeCell="O7" sqref="O7"/>
    </sheetView>
  </sheetViews>
  <sheetFormatPr defaultRowHeight="14.4" x14ac:dyDescent="0.3"/>
  <cols>
    <col min="1" max="1" width="0" hidden="1" customWidth="1"/>
    <col min="2" max="2" width="0" style="44" hidden="1" customWidth="1"/>
    <col min="3" max="3" width="15.109375" customWidth="1"/>
    <col min="4" max="4" width="22.6640625" customWidth="1"/>
    <col min="5" max="5" width="12.77734375" customWidth="1"/>
    <col min="6" max="6" width="18.77734375" customWidth="1"/>
    <col min="10" max="10" width="17.77734375" customWidth="1"/>
    <col min="12" max="12" width="18.6640625" customWidth="1"/>
    <col min="13" max="13" width="8.88671875" customWidth="1"/>
  </cols>
  <sheetData>
    <row r="1" spans="1:13" x14ac:dyDescent="0.3">
      <c r="A1" s="25" t="s">
        <v>60</v>
      </c>
      <c r="B1" s="25"/>
      <c r="C1" s="25"/>
      <c r="D1" s="25"/>
      <c r="E1" s="25"/>
      <c r="F1" s="25"/>
      <c r="G1" s="25"/>
    </row>
    <row r="4" spans="1:13" x14ac:dyDescent="0.3">
      <c r="B4" s="41" t="s">
        <v>61</v>
      </c>
      <c r="C4" s="41"/>
    </row>
    <row r="5" spans="1:13" x14ac:dyDescent="0.3">
      <c r="B5" s="42" t="s">
        <v>31</v>
      </c>
      <c r="C5" s="41"/>
      <c r="I5" s="14" t="s">
        <v>52</v>
      </c>
      <c r="J5" s="14" t="s">
        <v>53</v>
      </c>
      <c r="K5" s="14"/>
      <c r="L5" s="14" t="s">
        <v>9</v>
      </c>
      <c r="M5" s="14" t="s">
        <v>66</v>
      </c>
    </row>
    <row r="6" spans="1:13" x14ac:dyDescent="0.3">
      <c r="B6" s="42" t="s">
        <v>43</v>
      </c>
      <c r="C6" s="41"/>
      <c r="I6" t="str" cm="1">
        <f t="array" ref="I6:I10">_xlfn.UNIQUE(Data[Country])</f>
        <v>Germany</v>
      </c>
      <c r="J6" s="13">
        <f>SUMIFS(Data[Units Sold], Data[Country],I6)</f>
        <v>18521</v>
      </c>
      <c r="K6" s="13">
        <f>SUMIFS(Data[Profit], Data[Country],I$4)</f>
        <v>0</v>
      </c>
      <c r="L6" s="15">
        <f>SUMIFS(Data[Profit], Data[Country],I6)</f>
        <v>1566219.5</v>
      </c>
      <c r="M6" s="12">
        <f>IF(L6&gt;J6,1,-1)</f>
        <v>1</v>
      </c>
    </row>
    <row r="7" spans="1:13" x14ac:dyDescent="0.3">
      <c r="B7" s="42" t="s">
        <v>34</v>
      </c>
      <c r="C7" s="41"/>
      <c r="I7" t="str">
        <v>Canada</v>
      </c>
      <c r="J7" s="13">
        <f>SUMIFS(Data[Units Sold], Data[Country],I7)</f>
        <v>8372.5</v>
      </c>
      <c r="K7" s="13">
        <f>SUMIFS(Data[Profit], Data[Country],I7)</f>
        <v>710294.75</v>
      </c>
      <c r="L7" s="15">
        <f>SUMIFS(Data[Profit], Data[Country],I7)</f>
        <v>710294.75</v>
      </c>
      <c r="M7" s="12">
        <f t="shared" ref="M7:M10" si="0">IF(L7&gt;J7,1,-1)</f>
        <v>1</v>
      </c>
    </row>
    <row r="8" spans="1:13" x14ac:dyDescent="0.3">
      <c r="B8" s="42" t="s">
        <v>36</v>
      </c>
      <c r="C8" s="41"/>
      <c r="I8" t="str">
        <v>France</v>
      </c>
      <c r="J8" s="13">
        <f>SUMIFS(Data[Units Sold], Data[Country],I8)</f>
        <v>10764</v>
      </c>
      <c r="K8" s="13">
        <f>SUMIFS(Data[Profit], Data[Country],I8)</f>
        <v>923197</v>
      </c>
      <c r="L8" s="15">
        <f>SUMIFS(Data[Profit], Data[Country],I8)</f>
        <v>923197</v>
      </c>
      <c r="M8" s="12">
        <f t="shared" si="0"/>
        <v>1</v>
      </c>
    </row>
    <row r="9" spans="1:13" x14ac:dyDescent="0.3">
      <c r="B9" s="42" t="s">
        <v>39</v>
      </c>
      <c r="C9" s="41"/>
      <c r="I9" t="str">
        <v>Mexico</v>
      </c>
      <c r="J9" s="13">
        <f>SUMIFS(Data[Units Sold], Data[Country],I9)</f>
        <v>7586</v>
      </c>
      <c r="K9" s="13">
        <f>SUMIFS(Data[Profit], Data[Country],I9)</f>
        <v>637905</v>
      </c>
      <c r="L9" s="15">
        <f>SUMIFS(Data[Profit], Data[Country],I9)</f>
        <v>637905</v>
      </c>
      <c r="M9" s="12">
        <f t="shared" si="0"/>
        <v>1</v>
      </c>
    </row>
    <row r="10" spans="1:13" x14ac:dyDescent="0.3">
      <c r="B10" s="42" t="s">
        <v>36</v>
      </c>
      <c r="C10" s="41"/>
      <c r="I10" t="str">
        <v>United States of America</v>
      </c>
      <c r="J10" s="13">
        <f>SUMIFS(Data[Units Sold], Data[Country],I10)</f>
        <v>4264</v>
      </c>
      <c r="K10" s="13">
        <f>SUMIFS(Data[Profit], Data[Country],I10)</f>
        <v>325926</v>
      </c>
      <c r="L10" s="15">
        <f>SUMIFS(Data[Profit], Data[Country],I10)</f>
        <v>325926</v>
      </c>
      <c r="M10" s="12">
        <f t="shared" si="0"/>
        <v>1</v>
      </c>
    </row>
    <row r="11" spans="1:13" x14ac:dyDescent="0.3">
      <c r="B11" s="42"/>
      <c r="C11" s="41"/>
      <c r="M11" s="12"/>
    </row>
    <row r="12" spans="1:13" ht="15" thickBot="1" x14ac:dyDescent="0.35">
      <c r="B12" s="43"/>
      <c r="M12" s="12"/>
    </row>
    <row r="13" spans="1:13" ht="15" thickBot="1" x14ac:dyDescent="0.35">
      <c r="B13" s="43"/>
      <c r="C13" s="54" t="s">
        <v>62</v>
      </c>
      <c r="D13" s="55" t="s">
        <v>31</v>
      </c>
      <c r="E13" s="56"/>
      <c r="F13" s="57"/>
      <c r="I13" s="16" t="s">
        <v>54</v>
      </c>
      <c r="J13" s="16" t="s">
        <v>56</v>
      </c>
      <c r="K13" s="19" t="s">
        <v>58</v>
      </c>
      <c r="L13" t="s">
        <v>57</v>
      </c>
      <c r="M13" s="12"/>
    </row>
    <row r="14" spans="1:13" ht="15" thickTop="1" x14ac:dyDescent="0.3">
      <c r="B14" s="43"/>
      <c r="C14" s="45"/>
      <c r="D14" s="46"/>
      <c r="E14" s="46"/>
      <c r="F14" s="47"/>
      <c r="I14" s="17" t="s">
        <v>34</v>
      </c>
      <c r="J14" s="13">
        <v>6647.5</v>
      </c>
      <c r="K14">
        <v>6647.5</v>
      </c>
      <c r="L14">
        <v>555044.75</v>
      </c>
      <c r="M14" s="12">
        <f>IF(GETPIVOTDATA("Sum of Profit",$I$13,"Country","Canada")&gt;GETPIVOTDATA("Sum of Units Sold",$I$13,"Country","Canada"),1,-1)</f>
        <v>1</v>
      </c>
    </row>
    <row r="15" spans="1:13" ht="15" thickBot="1" x14ac:dyDescent="0.35">
      <c r="B15" s="43"/>
      <c r="C15" s="45"/>
      <c r="D15" s="52" t="s">
        <v>63</v>
      </c>
      <c r="E15" s="53">
        <f>COUNTIFS(Data[Country],D13)</f>
        <v>9</v>
      </c>
      <c r="F15" s="51"/>
      <c r="I15" s="17" t="s">
        <v>36</v>
      </c>
      <c r="J15" s="13">
        <v>6487</v>
      </c>
      <c r="K15">
        <v>6487</v>
      </c>
      <c r="L15">
        <v>538267</v>
      </c>
      <c r="M15" s="12">
        <f t="shared" ref="M15:M18" si="1">IF(GETPIVOTDATA("Sum of Profit",$I$13,"Country","Canada")&gt;GETPIVOTDATA("Sum of Units Sold",$I$13,"Country","Canada"),1,-1)</f>
        <v>1</v>
      </c>
    </row>
    <row r="16" spans="1:13" x14ac:dyDescent="0.3">
      <c r="B16" s="43"/>
      <c r="C16" s="45"/>
      <c r="D16" s="46"/>
      <c r="E16" s="50"/>
      <c r="F16" s="51"/>
      <c r="I16" s="17" t="s">
        <v>31</v>
      </c>
      <c r="J16" s="13">
        <v>13483</v>
      </c>
      <c r="K16">
        <v>13483</v>
      </c>
      <c r="L16">
        <v>1112799.5</v>
      </c>
      <c r="M16" s="12">
        <f t="shared" si="1"/>
        <v>1</v>
      </c>
    </row>
    <row r="17" spans="2:13" x14ac:dyDescent="0.3">
      <c r="B17" s="43"/>
      <c r="C17" s="45"/>
      <c r="D17" s="46"/>
      <c r="E17" s="58" t="s">
        <v>64</v>
      </c>
      <c r="F17" s="59" t="s">
        <v>19</v>
      </c>
      <c r="I17" s="17" t="s">
        <v>39</v>
      </c>
      <c r="J17" s="13">
        <v>7586</v>
      </c>
      <c r="K17">
        <v>7586</v>
      </c>
      <c r="L17">
        <v>637905</v>
      </c>
      <c r="M17" s="12">
        <f t="shared" si="1"/>
        <v>1</v>
      </c>
    </row>
    <row r="18" spans="2:13" ht="15" thickBot="1" x14ac:dyDescent="0.35">
      <c r="B18" s="43"/>
      <c r="C18" s="48"/>
      <c r="D18" s="49" t="s">
        <v>65</v>
      </c>
      <c r="E18" s="60">
        <f>SUMIFS(Data[Units Sold], Data[Country],B5)</f>
        <v>18521</v>
      </c>
      <c r="F18" s="61">
        <f>AVERAGEIFS(Data[Units Sold], Data[Country],B5)</f>
        <v>2057.8888888888887</v>
      </c>
      <c r="I18" s="17" t="s">
        <v>43</v>
      </c>
      <c r="J18" s="13">
        <v>4264</v>
      </c>
      <c r="K18">
        <v>4264</v>
      </c>
      <c r="L18">
        <v>325926</v>
      </c>
      <c r="M18" s="12">
        <f t="shared" si="1"/>
        <v>1</v>
      </c>
    </row>
    <row r="19" spans="2:13" x14ac:dyDescent="0.3">
      <c r="B19" s="43"/>
      <c r="I19" s="17" t="s">
        <v>55</v>
      </c>
      <c r="J19" s="13">
        <v>38467.5</v>
      </c>
      <c r="K19">
        <v>38467.5</v>
      </c>
      <c r="L19">
        <v>3169942.25</v>
      </c>
    </row>
    <row r="20" spans="2:13" x14ac:dyDescent="0.3">
      <c r="B20" s="43"/>
    </row>
    <row r="21" spans="2:13" x14ac:dyDescent="0.3">
      <c r="B21" s="43"/>
    </row>
    <row r="22" spans="2:13" x14ac:dyDescent="0.3">
      <c r="B22" s="43"/>
    </row>
    <row r="23" spans="2:13" x14ac:dyDescent="0.3">
      <c r="B23" s="43"/>
    </row>
  </sheetData>
  <mergeCells count="1">
    <mergeCell ref="A1:G1"/>
  </mergeCells>
  <conditionalFormatting sqref="K6:K10">
    <cfRule type="dataBar" priority="3">
      <dataBar showValue="0">
        <cfvo type="min"/>
        <cfvo type="max"/>
        <color theme="4" tint="0.39997558519241921"/>
      </dataBar>
      <extLst>
        <ext xmlns:x14="http://schemas.microsoft.com/office/spreadsheetml/2009/9/main" uri="{B025F937-C7B1-47D3-B67F-A62EFF666E3E}">
          <x14:id>{417CE187-AEE8-4B44-AC89-11A02B0AF711}</x14:id>
        </ext>
      </extLst>
    </cfRule>
  </conditionalFormatting>
  <conditionalFormatting pivot="1" sqref="K14:K18">
    <cfRule type="dataBar" priority="2">
      <dataBar showValue="0">
        <cfvo type="min"/>
        <cfvo type="max"/>
        <color rgb="FF638EC6"/>
      </dataBar>
      <extLst>
        <ext xmlns:x14="http://schemas.microsoft.com/office/spreadsheetml/2009/9/main" uri="{B025F937-C7B1-47D3-B67F-A62EFF666E3E}">
          <x14:id>{8417ACF6-D0AA-4E37-8C4D-910CCBC9F126}</x14:id>
        </ext>
      </extLst>
    </cfRule>
  </conditionalFormatting>
  <dataValidations count="1">
    <dataValidation type="list" allowBlank="1" showInputMessage="1" showErrorMessage="1" sqref="D13" xr:uid="{CD1AEBF1-E4D8-471B-8EA7-D3C03DE00C7A}">
      <formula1>$B$5:$B$10</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17CE187-AEE8-4B44-AC89-11A02B0AF711}">
            <x14:dataBar minLength="0" maxLength="100" gradient="0">
              <x14:cfvo type="autoMin"/>
              <x14:cfvo type="autoMax"/>
              <x14:negativeFillColor rgb="FFFF0000"/>
              <x14:axisColor rgb="FF000000"/>
            </x14:dataBar>
          </x14:cfRule>
          <xm:sqref>K6:K10</xm:sqref>
        </x14:conditionalFormatting>
        <x14:conditionalFormatting xmlns:xm="http://schemas.microsoft.com/office/excel/2006/main" pivot="1">
          <x14:cfRule type="dataBar" id="{8417ACF6-D0AA-4E37-8C4D-910CCBC9F126}">
            <x14:dataBar minLength="0" maxLength="100" gradient="0">
              <x14:cfvo type="autoMin"/>
              <x14:cfvo type="autoMax"/>
              <x14:negativeFillColor rgb="FFFF0000"/>
              <x14:axisColor rgb="FF000000"/>
            </x14:dataBar>
          </x14:cfRule>
          <xm:sqref>K14:K18</xm:sqref>
        </x14:conditionalFormatting>
        <x14:conditionalFormatting xmlns:xm="http://schemas.microsoft.com/office/excel/2006/main">
          <x14:cfRule type="iconSet" priority="1" id="{6E59BE47-89B2-4EAC-91A1-49E28E5FB3E7}">
            <x14:iconSet iconSet="3Symbols" showValue="0" custom="1">
              <x14:cfvo type="percent">
                <xm:f>0</xm:f>
              </x14:cfvo>
              <x14:cfvo type="num">
                <xm:f>0</xm:f>
              </x14:cfvo>
              <x14:cfvo type="num">
                <xm:f>1</xm:f>
              </x14:cfvo>
              <x14:cfIcon iconSet="3Symbols" iconId="0"/>
              <x14:cfIcon iconSet="NoIcons" iconId="0"/>
              <x14:cfIcon iconSet="3Symbols" iconId="2"/>
            </x14:iconSet>
          </x14:cfRule>
          <xm:sqref>M6:M18</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 sample</vt:lpstr>
      <vt:lpstr>Explor</vt:lpstr>
      <vt:lpstr>QS</vt:lpstr>
      <vt:lpstr>SUMIFS</vt:lpstr>
      <vt:lpstr>PIV</vt:lpstr>
      <vt:lpstr>ANOMALIES</vt:lpstr>
      <vt:lpstr>SUM</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shwetank choudhary</dc:creator>
  <cp:lastModifiedBy>Nastiti Suci Ridwani</cp:lastModifiedBy>
  <dcterms:created xsi:type="dcterms:W3CDTF">2022-10-20T15:18:54Z</dcterms:created>
  <dcterms:modified xsi:type="dcterms:W3CDTF">2025-01-04T06:34:01Z</dcterms:modified>
</cp:coreProperties>
</file>